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35" windowHeight="11040"/>
  </bookViews>
  <sheets>
    <sheet name="2022 (3)" sheetId="19" r:id="rId1"/>
    <sheet name="2022 (2)" sheetId="18" r:id="rId2"/>
    <sheet name="2022" sheetId="17" r:id="rId3"/>
    <sheet name="2021 полный" sheetId="15" r:id="rId4"/>
    <sheet name="2021 РИК под план" sheetId="16" r:id="rId5"/>
  </sheets>
  <calcPr calcId="145621"/>
</workbook>
</file>

<file path=xl/calcChain.xml><?xml version="1.0" encoding="utf-8"?>
<calcChain xmlns="http://schemas.openxmlformats.org/spreadsheetml/2006/main">
  <c r="F69" i="19" l="1"/>
  <c r="F68" i="19"/>
  <c r="F67" i="19"/>
  <c r="E66" i="19"/>
  <c r="F66" i="19" s="1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73" i="18"/>
  <c r="F72" i="18"/>
  <c r="F71" i="18"/>
  <c r="E70" i="18"/>
  <c r="F70" i="18" s="1"/>
  <c r="F68" i="18"/>
  <c r="F64" i="18"/>
  <c r="F58" i="18"/>
  <c r="F67" i="18"/>
  <c r="F63" i="18"/>
  <c r="F57" i="18"/>
  <c r="F69" i="18"/>
  <c r="F65" i="18"/>
  <c r="F59" i="18"/>
  <c r="F66" i="18"/>
  <c r="F62" i="18"/>
  <c r="F56" i="18"/>
  <c r="F60" i="18"/>
  <c r="F61" i="18"/>
  <c r="F54" i="18"/>
  <c r="F55" i="18"/>
  <c r="N14" i="18"/>
  <c r="F51" i="18"/>
  <c r="F24" i="18"/>
  <c r="F53" i="18"/>
  <c r="F52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K15" i="18" s="1"/>
  <c r="F22" i="18"/>
  <c r="F21" i="18"/>
  <c r="F20" i="18"/>
  <c r="F19" i="18"/>
  <c r="L15" i="18" s="1"/>
  <c r="F18" i="18"/>
  <c r="F17" i="18"/>
  <c r="F16" i="18"/>
  <c r="F15" i="18"/>
  <c r="F74" i="18" s="1"/>
  <c r="F44" i="17"/>
  <c r="F46" i="17"/>
  <c r="F49" i="17"/>
  <c r="F51" i="17"/>
  <c r="F53" i="17"/>
  <c r="F55" i="17"/>
  <c r="F82" i="17"/>
  <c r="F81" i="17"/>
  <c r="F70" i="17"/>
  <c r="F52" i="17"/>
  <c r="F54" i="17"/>
  <c r="F50" i="17"/>
  <c r="F30" i="17"/>
  <c r="F19" i="17"/>
  <c r="F69" i="17"/>
  <c r="F68" i="17"/>
  <c r="F67" i="17"/>
  <c r="F59" i="17"/>
  <c r="F71" i="17"/>
  <c r="F75" i="17"/>
  <c r="F77" i="17"/>
  <c r="F79" i="17"/>
  <c r="F86" i="17"/>
  <c r="F87" i="17"/>
  <c r="F84" i="17"/>
  <c r="F73" i="17"/>
  <c r="F65" i="17"/>
  <c r="F64" i="17"/>
  <c r="F63" i="17"/>
  <c r="F57" i="17"/>
  <c r="F47" i="17"/>
  <c r="F45" i="17"/>
  <c r="F34" i="17"/>
  <c r="F33" i="17"/>
  <c r="F22" i="17"/>
  <c r="F16" i="17"/>
  <c r="F80" i="17"/>
  <c r="F74" i="17"/>
  <c r="F56" i="17"/>
  <c r="F43" i="17"/>
  <c r="F42" i="17"/>
  <c r="F32" i="17"/>
  <c r="F11" i="17"/>
  <c r="F17" i="17"/>
  <c r="F41" i="17"/>
  <c r="F36" i="17"/>
  <c r="F66" i="17"/>
  <c r="F58" i="17"/>
  <c r="F48" i="17"/>
  <c r="F38" i="17"/>
  <c r="F25" i="17"/>
  <c r="F23" i="17"/>
  <c r="F14" i="17"/>
  <c r="F62" i="17"/>
  <c r="F72" i="17"/>
  <c r="F78" i="17"/>
  <c r="F76" i="17"/>
  <c r="F61" i="17"/>
  <c r="F60" i="17"/>
  <c r="F40" i="17"/>
  <c r="F39" i="17"/>
  <c r="F37" i="17"/>
  <c r="F35" i="17"/>
  <c r="F31" i="17"/>
  <c r="F27" i="17"/>
  <c r="F18" i="17"/>
  <c r="F15" i="17"/>
  <c r="F12" i="17"/>
  <c r="F29" i="17"/>
  <c r="F28" i="17"/>
  <c r="F26" i="17"/>
  <c r="F24" i="17"/>
  <c r="F21" i="17"/>
  <c r="F20" i="17"/>
  <c r="F13" i="17"/>
  <c r="F10" i="17"/>
  <c r="F85" i="17"/>
  <c r="F83" i="17"/>
  <c r="T11" i="15"/>
  <c r="S11" i="15"/>
  <c r="R11" i="15"/>
  <c r="M11" i="15"/>
  <c r="K11" i="15"/>
  <c r="J11" i="15"/>
  <c r="I69" i="15"/>
  <c r="F69" i="15" s="1"/>
  <c r="I50" i="15"/>
  <c r="F50" i="15" s="1"/>
  <c r="I82" i="16"/>
  <c r="F82" i="16" s="1"/>
  <c r="F70" i="19" l="1"/>
  <c r="J15" i="18"/>
  <c r="M15" i="18"/>
  <c r="N15" i="18"/>
  <c r="F102" i="17"/>
  <c r="I81" i="16"/>
  <c r="F81" i="16" s="1"/>
  <c r="I75" i="16"/>
  <c r="F75" i="16" s="1"/>
  <c r="F13" i="16"/>
  <c r="F22" i="16"/>
  <c r="F72" i="16"/>
  <c r="F16" i="16"/>
  <c r="F15" i="16"/>
  <c r="I56" i="16"/>
  <c r="F56" i="16" s="1"/>
  <c r="I34" i="16"/>
  <c r="F34" i="16"/>
  <c r="I80" i="16"/>
  <c r="F80" i="16" s="1"/>
  <c r="I79" i="16"/>
  <c r="F79" i="16" s="1"/>
  <c r="I78" i="16"/>
  <c r="F78" i="16" s="1"/>
  <c r="I77" i="16"/>
  <c r="F77" i="16" s="1"/>
  <c r="I76" i="16"/>
  <c r="F76" i="16" s="1"/>
  <c r="I71" i="16"/>
  <c r="F71" i="16" s="1"/>
  <c r="I70" i="16"/>
  <c r="F70" i="16" s="1"/>
  <c r="I69" i="16"/>
  <c r="F69" i="16" s="1"/>
  <c r="I68" i="16"/>
  <c r="F68" i="16" s="1"/>
  <c r="I67" i="16"/>
  <c r="F67" i="16" s="1"/>
  <c r="I66" i="16"/>
  <c r="F66" i="16" s="1"/>
  <c r="I65" i="16"/>
  <c r="F65" i="16" s="1"/>
  <c r="I64" i="16"/>
  <c r="F64" i="16" s="1"/>
  <c r="I63" i="16"/>
  <c r="F63" i="16" s="1"/>
  <c r="I62" i="16"/>
  <c r="F62" i="16" s="1"/>
  <c r="I61" i="16"/>
  <c r="F61" i="16" s="1"/>
  <c r="I60" i="16"/>
  <c r="F60" i="16" s="1"/>
  <c r="I59" i="16"/>
  <c r="F59" i="16" s="1"/>
  <c r="I58" i="16"/>
  <c r="F58" i="16" s="1"/>
  <c r="I57" i="16"/>
  <c r="F57" i="16" s="1"/>
  <c r="I55" i="16"/>
  <c r="F55" i="16" s="1"/>
  <c r="I54" i="16"/>
  <c r="F54" i="16" s="1"/>
  <c r="I53" i="16"/>
  <c r="F53" i="16" s="1"/>
  <c r="I52" i="16"/>
  <c r="F52" i="16" s="1"/>
  <c r="I51" i="16"/>
  <c r="F51" i="16" s="1"/>
  <c r="I50" i="16"/>
  <c r="F50" i="16" s="1"/>
  <c r="I49" i="16"/>
  <c r="F49" i="16" s="1"/>
  <c r="I48" i="16"/>
  <c r="F48" i="16" s="1"/>
  <c r="I47" i="16"/>
  <c r="F47" i="16" s="1"/>
  <c r="I46" i="16"/>
  <c r="F46" i="16" s="1"/>
  <c r="I45" i="16"/>
  <c r="F45" i="16" s="1"/>
  <c r="I44" i="16"/>
  <c r="F44" i="16" s="1"/>
  <c r="I43" i="16"/>
  <c r="F43" i="16" s="1"/>
  <c r="I42" i="16"/>
  <c r="F42" i="16" s="1"/>
  <c r="I41" i="16"/>
  <c r="F41" i="16" s="1"/>
  <c r="I40" i="16"/>
  <c r="F40" i="16" s="1"/>
  <c r="I39" i="16"/>
  <c r="F39" i="16" s="1"/>
  <c r="I38" i="16"/>
  <c r="F38" i="16" s="1"/>
  <c r="I37" i="16"/>
  <c r="F37" i="16" s="1"/>
  <c r="I36" i="16"/>
  <c r="F36" i="16" s="1"/>
  <c r="I35" i="16"/>
  <c r="F35" i="16" s="1"/>
  <c r="I33" i="16"/>
  <c r="F33" i="16" s="1"/>
  <c r="I32" i="16"/>
  <c r="F32" i="16" s="1"/>
  <c r="I31" i="16"/>
  <c r="F31" i="16" s="1"/>
  <c r="I30" i="16"/>
  <c r="F30" i="16" s="1"/>
  <c r="I29" i="16"/>
  <c r="F29" i="16" s="1"/>
  <c r="I28" i="16"/>
  <c r="F28" i="16" s="1"/>
  <c r="I27" i="16"/>
  <c r="F27" i="16" s="1"/>
  <c r="I45" i="15"/>
  <c r="I46" i="15"/>
  <c r="I47" i="15"/>
  <c r="I48" i="15"/>
  <c r="I49" i="15"/>
  <c r="I44" i="15"/>
  <c r="F45" i="15"/>
  <c r="F46" i="15"/>
  <c r="F47" i="15"/>
  <c r="F48" i="15"/>
  <c r="F49" i="15"/>
  <c r="F44" i="15"/>
  <c r="I27" i="15"/>
  <c r="F27" i="15" s="1"/>
  <c r="I25" i="15"/>
  <c r="F25" i="15" s="1"/>
  <c r="I24" i="15"/>
  <c r="F24" i="15" s="1"/>
  <c r="I34" i="15"/>
  <c r="F34" i="15" s="1"/>
  <c r="I32" i="15"/>
  <c r="F32" i="15" s="1"/>
  <c r="I33" i="15"/>
  <c r="F33" i="15" s="1"/>
  <c r="I31" i="15"/>
  <c r="I36" i="15"/>
  <c r="F36" i="15" s="1"/>
  <c r="I37" i="15"/>
  <c r="F37" i="15" s="1"/>
  <c r="I35" i="15"/>
  <c r="I39" i="15"/>
  <c r="F39" i="15" s="1"/>
  <c r="I40" i="15"/>
  <c r="F40" i="15" s="1"/>
  <c r="I41" i="15"/>
  <c r="F41" i="15" s="1"/>
  <c r="I42" i="15"/>
  <c r="F42" i="15" s="1"/>
  <c r="I43" i="15"/>
  <c r="F43" i="15" s="1"/>
  <c r="I38" i="15"/>
  <c r="F38" i="15" s="1"/>
  <c r="I56" i="15"/>
  <c r="F56" i="15" s="1"/>
  <c r="I30" i="15"/>
  <c r="F30" i="15" s="1"/>
  <c r="I29" i="15"/>
  <c r="F29" i="15" s="1"/>
  <c r="I66" i="15"/>
  <c r="F66" i="15" s="1"/>
  <c r="I28" i="15"/>
  <c r="F28" i="15" s="1"/>
  <c r="I65" i="15"/>
  <c r="I62" i="15"/>
  <c r="I63" i="15"/>
  <c r="I64" i="15"/>
  <c r="I61" i="15"/>
  <c r="F61" i="15" s="1"/>
  <c r="F62" i="15"/>
  <c r="F63" i="15"/>
  <c r="F64" i="15"/>
  <c r="F65" i="15"/>
  <c r="F31" i="15"/>
  <c r="F35" i="15"/>
  <c r="I60" i="15"/>
  <c r="F60" i="15" s="1"/>
  <c r="I52" i="15"/>
  <c r="F52" i="15" s="1"/>
  <c r="I53" i="15"/>
  <c r="F53" i="15" s="1"/>
  <c r="I54" i="15"/>
  <c r="F54" i="15" s="1"/>
  <c r="I55" i="15"/>
  <c r="F55" i="15" s="1"/>
  <c r="I51" i="15"/>
  <c r="F51" i="15" s="1"/>
  <c r="I58" i="15"/>
  <c r="F58" i="15" s="1"/>
  <c r="I70" i="15"/>
  <c r="F70" i="15" s="1"/>
  <c r="I71" i="15"/>
  <c r="F71" i="15" s="1"/>
  <c r="I72" i="15"/>
  <c r="F72" i="15" s="1"/>
  <c r="I73" i="15"/>
  <c r="F73" i="15" s="1"/>
  <c r="I74" i="15"/>
  <c r="F74" i="15" s="1"/>
  <c r="I75" i="15"/>
  <c r="F75" i="15" s="1"/>
  <c r="I76" i="15"/>
  <c r="F76" i="15" s="1"/>
  <c r="I57" i="15"/>
  <c r="F57" i="15" s="1"/>
  <c r="I15" i="15"/>
  <c r="F15" i="15" s="1"/>
  <c r="I22" i="15"/>
  <c r="F22" i="15" s="1"/>
  <c r="I23" i="15"/>
  <c r="F23" i="15" s="1"/>
  <c r="I14" i="15"/>
  <c r="F14" i="15" s="1"/>
  <c r="F83" i="16" l="1"/>
  <c r="Q11" i="15"/>
  <c r="F81" i="15"/>
  <c r="N11" i="15"/>
  <c r="O11" i="15"/>
  <c r="P11" i="15"/>
  <c r="L11" i="15"/>
</calcChain>
</file>

<file path=xl/sharedStrings.xml><?xml version="1.0" encoding="utf-8"?>
<sst xmlns="http://schemas.openxmlformats.org/spreadsheetml/2006/main" count="1783" uniqueCount="180">
  <si>
    <t>ГОДОВОЙ ПЛАН ТЕКУЩЕГО РЕМОНТА ЖИЛИЩНОГО ФОНДА</t>
  </si>
  <si>
    <t>Адрес объекта</t>
  </si>
  <si>
    <t>Вид работ</t>
  </si>
  <si>
    <t>Единица измерения</t>
  </si>
  <si>
    <t>Объем работ</t>
  </si>
  <si>
    <t>Ориентировочная стоимость, руб.</t>
  </si>
  <si>
    <t>Сроки выполнения работ</t>
  </si>
  <si>
    <t>начало</t>
  </si>
  <si>
    <t>окончание</t>
  </si>
  <si>
    <t>1. Источник финансирования: средства районного бюджета</t>
  </si>
  <si>
    <t>январь</t>
  </si>
  <si>
    <t>февраль</t>
  </si>
  <si>
    <t>м</t>
  </si>
  <si>
    <t>ИТОГО</t>
  </si>
  <si>
    <t>март</t>
  </si>
  <si>
    <t>апрель</t>
  </si>
  <si>
    <t>июнь</t>
  </si>
  <si>
    <t>июль</t>
  </si>
  <si>
    <t>август</t>
  </si>
  <si>
    <t>май</t>
  </si>
  <si>
    <t>шт</t>
  </si>
  <si>
    <t>№</t>
  </si>
  <si>
    <t>октябрь</t>
  </si>
  <si>
    <t>Заказчик:</t>
  </si>
  <si>
    <t>Председатель</t>
  </si>
  <si>
    <t>Петриковского районного</t>
  </si>
  <si>
    <t>КУП «Петриковский райжилкомхоз»</t>
  </si>
  <si>
    <t>исполнительного комитета</t>
  </si>
  <si>
    <t>_____________ А.М. Навныко</t>
  </si>
  <si>
    <t>Подрядчик:</t>
  </si>
  <si>
    <t>сентябрь</t>
  </si>
  <si>
    <t>Текущий ремонт жилого дома №2 Розы Люксембург г. Петриков</t>
  </si>
  <si>
    <t>Текущий ремонт жилого дома №4 Розы Люксембург г. Петриков</t>
  </si>
  <si>
    <t>Текущий ремонт жилого дома №10 Розы Люксембург г. Петриков</t>
  </si>
  <si>
    <t>Текущий ремонт жилого дома №12 Розы Люксембург г. Петриков</t>
  </si>
  <si>
    <t>автоматических выкл. в этажных щитках учета электроэнергии жильцов, замена кабеля</t>
  </si>
  <si>
    <t>г. Петриков и Петриковского района на 2021 год</t>
  </si>
  <si>
    <t>Текущий ремонт жилого дома №7 ул.Королева г. Петриков</t>
  </si>
  <si>
    <t>Текущий ремонт жилого дома №3 ул.Королева г. Петриков</t>
  </si>
  <si>
    <t>Текущий ремонт жилого дома №9 ул.Королева г. Петриков</t>
  </si>
  <si>
    <t>Текущий ремонт жилого дома №6 ул.Воровского г. Петриков</t>
  </si>
  <si>
    <t>Текущий ремонт жилого дома №7 ул.Гоголя г. Петриков</t>
  </si>
  <si>
    <t>Текущий ремонт жилого дома №1 ул.Держинского г. Петриков</t>
  </si>
  <si>
    <t>Текущий ремонт жилого дома №3 ул.Коммунистическа г. Петриков</t>
  </si>
  <si>
    <t>Текущий ремонт жилого дома №74 ул.Бумажкова г. Петриков</t>
  </si>
  <si>
    <t>Текущий ремонт жилого дома №76 ул.Бумажкова г. Петриков</t>
  </si>
  <si>
    <t>замена светильников на светодиодные с датчиком движения</t>
  </si>
  <si>
    <t>Текущий ремонт жилого дома №10 ул.Коммунистическа г. Петриков</t>
  </si>
  <si>
    <t>Текущий ремонт жилого дома №4 ул.Луначарского г. Петриков</t>
  </si>
  <si>
    <t>замена отдельных участков трубопровода, фасонных частей холодного водоснабжения и канализации, утепление и замена арматуры и контрольно-измерительных приборов</t>
  </si>
  <si>
    <t>замена отдельных участков трубопровода, фасонных частей холодного водоснабжения и канализации, утепление и замена арматуры и контрольно-измерительных приборов,замена светильников на светодиодные с датчиком движения</t>
  </si>
  <si>
    <t>замена парапетов</t>
  </si>
  <si>
    <t>м.п.</t>
  </si>
  <si>
    <t>Текущий ремонт жилого дома №75 ул.Ленинская г.п.Копаткевичи</t>
  </si>
  <si>
    <t>Текущий ремонт жилого дома №85 ул.Ленинская г.п.Копаткевичи</t>
  </si>
  <si>
    <t>Текущий ремонт жилого дома №1 ул.Партизанская г.п.Копаткевичи</t>
  </si>
  <si>
    <t>Текущий ремонт жилого дома №3 ул.Партизанская г.п.Копаткевичи</t>
  </si>
  <si>
    <t>Текущий ремонт жилого дома №7 ул.Партизанская г.п.Копаткевичи</t>
  </si>
  <si>
    <t>Текущий ремонт жилого дома №9 ул.Партизанская г.п.Копаткевичи</t>
  </si>
  <si>
    <t>Текущий ремонт жилого дома №2а ул.Октябрьская г.п.Копаткевичи</t>
  </si>
  <si>
    <t>Текущий ремонт жилого дома №26 ул.Интернациональная г.п.Копаткевичи</t>
  </si>
  <si>
    <t>м2</t>
  </si>
  <si>
    <t>Текущий ремонт жилого дома №20 ул.Интернациональная г.п.Копаткевичи</t>
  </si>
  <si>
    <t>Текущий ремонт жилого дома №9 ул.Ленинская г.п.Копаткевичи</t>
  </si>
  <si>
    <t>Замена внутренего водопровода</t>
  </si>
  <si>
    <t>Текущий ремонт жилого дома №2а ул.Базарная г.п.Копаткевичи</t>
  </si>
  <si>
    <t>Текущий ремонт жилого дома №3 ул.Фрунзе г.п.Копаткевичи</t>
  </si>
  <si>
    <t>Текущий ремонт жилого дома №32 ул.Базарная г.п.Копаткевичи</t>
  </si>
  <si>
    <t>Замена внутренего водопровода (наружний)</t>
  </si>
  <si>
    <t xml:space="preserve">Текущий ремонт жилого дома №5 ул.Советская г.п.Копаткевичи </t>
  </si>
  <si>
    <t>замена отдельных участков кровли (шиферная)</t>
  </si>
  <si>
    <t>ремонт внутренней канализации</t>
  </si>
  <si>
    <t>Текущий ремонт жилого дома №1 ул.Школьная г.п.Копаткевичи</t>
  </si>
  <si>
    <t>Текущий ремонт жилого дома №38 ул.Ленина аг.Новоселки</t>
  </si>
  <si>
    <t>замена парапетов, ремонт дым- и вент-каналов, штукатурка дымоходов</t>
  </si>
  <si>
    <t>м.п./м2</t>
  </si>
  <si>
    <t>56/20</t>
  </si>
  <si>
    <t>56/15</t>
  </si>
  <si>
    <t>ремонт дым- и вент-каналов, штукатурка дымоходов</t>
  </si>
  <si>
    <t>Текущий ремонт жилого дома №15 ул.Интернациональная г.п.Копаткевичи</t>
  </si>
  <si>
    <t>Текущий ремонт жилого дома №19ул.Ленина аг.Новоселки</t>
  </si>
  <si>
    <t>Текущий ремонт жилого дома №38 ул.Школьная г.п.Копаткевичи</t>
  </si>
  <si>
    <t>замена вводного кабеля</t>
  </si>
  <si>
    <t>Текущий ремонт жилого дома №1 ул.Молодежная аг.Новоселки</t>
  </si>
  <si>
    <t>Текущий ремонт жилого дома №2 ул.Молодежная аг.Новоселки</t>
  </si>
  <si>
    <t>Текущий ремонт жилого дома №3 ул.Молодежная аг.Новоселки</t>
  </si>
  <si>
    <t>замена парапетов, замена грязевиков</t>
  </si>
  <si>
    <t>м.п./шт</t>
  </si>
  <si>
    <t>56/2</t>
  </si>
  <si>
    <t>замена парапетов, ремонт дым- и вент-каналов, штукатурка дымоходов, замена грязевиков</t>
  </si>
  <si>
    <t>м.п./м2/шт</t>
  </si>
  <si>
    <t>56/18/2</t>
  </si>
  <si>
    <t>ремонт отмостки</t>
  </si>
  <si>
    <t>Текущий ремонт жилого дома №10 ул.Интернациональная г.п.Копаткевичи</t>
  </si>
  <si>
    <t>Текущий ремонт жилого дома №16 ул.Интернациональная г.п.Копаткевичи</t>
  </si>
  <si>
    <t>Текущий ремонт жилого дома №3 ул.Ленинская г.п.Копаткевичи</t>
  </si>
  <si>
    <t>Текущий ремонт жилого дома №13 ул.Партизанская г.п.Копаткевичи</t>
  </si>
  <si>
    <t>штукатурка фасада</t>
  </si>
  <si>
    <t>Текущий ремонт жилого дома №2 ул.Школьная г.п.Копаткевичи</t>
  </si>
  <si>
    <t>Текущий ремонт жилого дома №18 ул.Школьная г.п.Копаткевичи</t>
  </si>
  <si>
    <t>заделка швов</t>
  </si>
  <si>
    <t>Текущий ремонт жилого дома №81 ул.Ленинская г.п.Копаткевичи</t>
  </si>
  <si>
    <t>Директор</t>
  </si>
  <si>
    <t>________________ В.В.Пилер</t>
  </si>
  <si>
    <t>Текущий ремонт жилого дома №10 ул.Городокская д. Мышанка</t>
  </si>
  <si>
    <t xml:space="preserve">май </t>
  </si>
  <si>
    <t>Текущий ремонт жилого дома №15 ул.Городокская д. Мышанка</t>
  </si>
  <si>
    <t>Текущий ремонт жилого дома №244 ул.Городокская д. Мышанка</t>
  </si>
  <si>
    <t>замена запорной арматуры, замена участка труб горячего и холодного водоснабжения</t>
  </si>
  <si>
    <t>Текущий ремонт жилого дома №12 ул.Городокская д. Мышанка</t>
  </si>
  <si>
    <t>замена участка кровли (шиферная)</t>
  </si>
  <si>
    <t xml:space="preserve">шт </t>
  </si>
  <si>
    <t>Текущий ремонт жилого дома №16 ул.Городокская д. Мышанка</t>
  </si>
  <si>
    <t>покраска цоколя, участков фасада</t>
  </si>
  <si>
    <t>Текущий ремонт жилого дома №11 ул.Городокская д. Мышанка</t>
  </si>
  <si>
    <t>Текущий ремонт жилого дома №13 ул.Городокская д. Мышанка</t>
  </si>
  <si>
    <t>Текущий ремонт жилого дома №215 ул.Городокская д. Мышанка</t>
  </si>
  <si>
    <t>Текущий ремонт жилого дома №223 ул.Городокская д. Мышанка</t>
  </si>
  <si>
    <t>ремонт воздухоотводов на кровле</t>
  </si>
  <si>
    <t>замена кровли(шиферная) (50%)</t>
  </si>
  <si>
    <t>шт/м</t>
  </si>
  <si>
    <t>35/36</t>
  </si>
  <si>
    <t>17/18</t>
  </si>
  <si>
    <t>Текущий ремонт жилого дома №24булСоветская д. Мышанка</t>
  </si>
  <si>
    <t>замена кровли (рулонная) (50%)</t>
  </si>
  <si>
    <t>ноябрь</t>
  </si>
  <si>
    <t>декабрь</t>
  </si>
  <si>
    <t>замена кабеля и автоматических выкл. в этажных щитках</t>
  </si>
  <si>
    <t>Текущий ремонт жилого дома №18 ул.Интернациональная г.п.Копаткевичи</t>
  </si>
  <si>
    <t>замена отдельных участков кровли (мягкая)</t>
  </si>
  <si>
    <t>Текущий ремонт жилого дома №1 ул.Восточная г.п.Копаткевичи</t>
  </si>
  <si>
    <t>замена отдельных участков кровли</t>
  </si>
  <si>
    <t>Текущий ремонт жилого дома №19 ул.Ленина аг.Новоселки</t>
  </si>
  <si>
    <t>Текущий ремонт жилого дома №30 ул.Ленина аг.Новоселки</t>
  </si>
  <si>
    <t xml:space="preserve">Текущий ремонт жилого дома №32 ул.Базарная г.п.Копаткевичи </t>
  </si>
  <si>
    <t>Замена внутренего водопровода (наружный)</t>
  </si>
  <si>
    <t>замена внутреннего  водопровода</t>
  </si>
  <si>
    <t>м.п</t>
  </si>
  <si>
    <t>замена внутренней канализации</t>
  </si>
  <si>
    <t>Текущий ремонт жилого дома №5 ул.Ленина аг.Новоселки</t>
  </si>
  <si>
    <t>Текущий ремонт жилого дома №23 ул.Ленина аг.Новоселки</t>
  </si>
  <si>
    <t xml:space="preserve"> замена внутреннего водопровода</t>
  </si>
  <si>
    <t xml:space="preserve"> ремонт дым- и вент-каналов, штукатурка дымоходов</t>
  </si>
  <si>
    <t xml:space="preserve">замена парапетов, </t>
  </si>
  <si>
    <t>замена внутреннего водопровода</t>
  </si>
  <si>
    <t>ремонт внутренней канализаци</t>
  </si>
  <si>
    <t>замена входной группы</t>
  </si>
  <si>
    <t>Текущий ремонт жилого дома №46 ул.Ленина аг.Новоселки</t>
  </si>
  <si>
    <t>замена внутреннего водоправода</t>
  </si>
  <si>
    <t>покраска цоколя</t>
  </si>
  <si>
    <t>Ремонт кровли</t>
  </si>
  <si>
    <t>ремонт кровли</t>
  </si>
  <si>
    <t>ремонт входной группы</t>
  </si>
  <si>
    <t>Текущий ремонт жилого дома №266 ул.Городокская д. Мышанка</t>
  </si>
  <si>
    <t>Текущий ремонт жилого дома №232 ул.Городокская д. Мышанка</t>
  </si>
  <si>
    <t>окраска цоколя</t>
  </si>
  <si>
    <t>Текущий ремонт жилого дома №287 ул.Городокская д. Мышанка</t>
  </si>
  <si>
    <t xml:space="preserve">июль </t>
  </si>
  <si>
    <t>1квартал</t>
  </si>
  <si>
    <t>2квартал</t>
  </si>
  <si>
    <t>3квартал</t>
  </si>
  <si>
    <t>4квартал</t>
  </si>
  <si>
    <t>Текущий ремонт жилого дома №8 ул.Ленина н.п.Копцевичи</t>
  </si>
  <si>
    <t>замена внутреннего водопровода,утепление трубопроводов</t>
  </si>
  <si>
    <t>Текущий ремонт жилого дома №79 ул.Первомайская г.Петриков</t>
  </si>
  <si>
    <t>замена светильников</t>
  </si>
  <si>
    <t>замена неисправных участков электрической сети здания</t>
  </si>
  <si>
    <t>Замена групповых приборов учета расхода электрической энерги</t>
  </si>
  <si>
    <t>замена пакетных и автоматических выключателей</t>
  </si>
  <si>
    <t>Текущий ремонт жилого дома №10 ул.Заводская н.п.Копцевичи</t>
  </si>
  <si>
    <t>Текущий ремонт жилого дома №3 ул.Ленина н.п.Копцевичи</t>
  </si>
  <si>
    <t>Текущий ремонт жилого дома №9 ул.Гоголя г.Петриков</t>
  </si>
  <si>
    <t>Оштукатуривание участков стен,окраска стен  в помещениях бытового и общественного назначения</t>
  </si>
  <si>
    <t>Ремонт покрытия пола без изменения конструкции.</t>
  </si>
  <si>
    <t>________________ С.Н.Гайчук</t>
  </si>
  <si>
    <t>г. Петриков и Петриковского района на 2022 год</t>
  </si>
  <si>
    <t>Текущий ремонт жилого дома №2 ул.Розы люксембург г.Петриков</t>
  </si>
  <si>
    <t>Текущий ремонт жилого дома №4 ул.Розы люксембург г.Петриков</t>
  </si>
  <si>
    <t>Приложение №1</t>
  </si>
  <si>
    <t>к договору подряда №83 от_________________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</si>
</sst>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Alignment="1"/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" fontId="5" fillId="0" borderId="0" xfId="0" applyNumberFormat="1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Fill="1"/>
    <xf numFmtId="2" fontId="0" fillId="0" borderId="0" xfId="0" applyNumberFormat="1" applyFont="1" applyFill="1"/>
    <xf numFmtId="4" fontId="0" fillId="0" borderId="0" xfId="0" applyNumberFormat="1" applyFont="1" applyFill="1"/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5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2" fontId="0" fillId="2" borderId="0" xfId="0" applyNumberFormat="1" applyFont="1" applyFill="1"/>
    <xf numFmtId="0" fontId="0" fillId="2" borderId="0" xfId="0" applyFill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6" xfId="0" applyFont="1" applyFill="1" applyBorder="1"/>
    <xf numFmtId="4" fontId="0" fillId="2" borderId="0" xfId="0" applyNumberFormat="1" applyFont="1" applyFill="1"/>
    <xf numFmtId="4" fontId="8" fillId="0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5" fillId="2" borderId="0" xfId="0" applyFont="1" applyFill="1" applyBorder="1"/>
    <xf numFmtId="2" fontId="0" fillId="2" borderId="0" xfId="0" applyNumberFormat="1" applyFont="1" applyFill="1" applyBorder="1"/>
    <xf numFmtId="0" fontId="0" fillId="3" borderId="0" xfId="0" applyFont="1" applyFill="1" applyBorder="1"/>
    <xf numFmtId="0" fontId="5" fillId="3" borderId="0" xfId="0" applyFont="1" applyFill="1" applyBorder="1"/>
    <xf numFmtId="4" fontId="0" fillId="2" borderId="0" xfId="0" applyNumberFormat="1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83"/>
  <sheetViews>
    <sheetView tabSelected="1" topLeftCell="A56" zoomScale="80" zoomScaleNormal="80" workbookViewId="0">
      <selection activeCell="J11" sqref="J11"/>
    </sheetView>
  </sheetViews>
  <sheetFormatPr defaultRowHeight="15" x14ac:dyDescent="0.25"/>
  <cols>
    <col min="1" max="1" width="5.5703125" style="6" customWidth="1"/>
    <col min="2" max="2" width="38.7109375" style="9" customWidth="1"/>
    <col min="3" max="3" width="34" style="8" customWidth="1"/>
    <col min="4" max="4" width="9.85546875" style="9" customWidth="1"/>
    <col min="5" max="5" width="11.7109375" style="9" customWidth="1"/>
    <col min="6" max="6" width="14" style="8" customWidth="1"/>
    <col min="7" max="7" width="11.42578125" style="8" customWidth="1"/>
    <col min="8" max="8" width="11.28515625" style="8" customWidth="1"/>
    <col min="9" max="14" width="9.140625" style="62"/>
    <col min="15" max="16384" width="9.140625" style="6"/>
  </cols>
  <sheetData>
    <row r="1" spans="1:105" ht="18.75" hidden="1" x14ac:dyDescent="0.25">
      <c r="D1" s="100" t="s">
        <v>174</v>
      </c>
      <c r="E1" s="100"/>
      <c r="F1" s="100"/>
      <c r="G1" s="100"/>
      <c r="H1" s="95"/>
    </row>
    <row r="2" spans="1:105" ht="12.75" customHeight="1" x14ac:dyDescent="0.25">
      <c r="A2" s="5"/>
      <c r="B2" s="101" t="s">
        <v>0</v>
      </c>
      <c r="C2" s="101"/>
      <c r="D2" s="101"/>
      <c r="E2" s="101"/>
      <c r="F2" s="101"/>
      <c r="G2" s="101"/>
      <c r="H2" s="101"/>
      <c r="I2" s="71"/>
      <c r="J2" s="71"/>
      <c r="K2" s="71"/>
      <c r="L2" s="71"/>
      <c r="M2" s="71"/>
      <c r="N2" s="71"/>
      <c r="O2" s="43"/>
      <c r="P2" s="43"/>
      <c r="Q2" s="43"/>
      <c r="R2" s="43"/>
    </row>
    <row r="3" spans="1:105" ht="12.75" customHeight="1" x14ac:dyDescent="0.25">
      <c r="A3" s="5"/>
      <c r="B3" s="101"/>
      <c r="C3" s="101"/>
      <c r="D3" s="101"/>
      <c r="E3" s="101"/>
      <c r="F3" s="101"/>
      <c r="G3" s="101"/>
      <c r="H3" s="101"/>
      <c r="I3" s="71"/>
      <c r="J3" s="71"/>
      <c r="K3" s="71"/>
      <c r="L3" s="71"/>
      <c r="M3" s="71"/>
      <c r="N3" s="71"/>
      <c r="O3" s="43"/>
      <c r="P3" s="43"/>
      <c r="Q3" s="43"/>
      <c r="R3" s="43"/>
    </row>
    <row r="4" spans="1:105" ht="21.75" customHeight="1" x14ac:dyDescent="0.25">
      <c r="A4" s="101" t="s">
        <v>175</v>
      </c>
      <c r="B4" s="101"/>
      <c r="C4" s="101"/>
      <c r="D4" s="101"/>
      <c r="E4" s="101"/>
      <c r="F4" s="101"/>
      <c r="G4" s="101"/>
      <c r="H4" s="101"/>
      <c r="I4" s="71"/>
      <c r="J4" s="71"/>
      <c r="K4" s="71"/>
      <c r="L4" s="71"/>
      <c r="M4" s="71"/>
      <c r="N4" s="71"/>
      <c r="O4" s="43"/>
      <c r="P4" s="43"/>
      <c r="Q4" s="43"/>
      <c r="R4" s="43"/>
    </row>
    <row r="5" spans="1:105" ht="12.75" customHeight="1" x14ac:dyDescent="0.25">
      <c r="A5" s="97"/>
      <c r="B5" s="97"/>
      <c r="C5" s="97"/>
      <c r="D5" s="97"/>
      <c r="E5" s="97"/>
      <c r="F5" s="97"/>
      <c r="G5" s="97"/>
      <c r="H5" s="97"/>
      <c r="I5" s="71"/>
      <c r="J5" s="71"/>
      <c r="K5" s="71"/>
      <c r="L5" s="71"/>
      <c r="M5" s="71"/>
      <c r="N5" s="71"/>
      <c r="O5" s="43"/>
      <c r="P5" s="43"/>
      <c r="Q5" s="43"/>
      <c r="R5" s="43"/>
    </row>
    <row r="6" spans="1:105" ht="12.75" customHeight="1" x14ac:dyDescent="0.25">
      <c r="A6" s="102" t="s">
        <v>21</v>
      </c>
      <c r="B6" s="102" t="s">
        <v>1</v>
      </c>
      <c r="C6" s="102" t="s">
        <v>2</v>
      </c>
      <c r="D6" s="102" t="s">
        <v>3</v>
      </c>
      <c r="E6" s="102" t="s">
        <v>4</v>
      </c>
      <c r="F6" s="102" t="s">
        <v>5</v>
      </c>
      <c r="G6" s="102" t="s">
        <v>6</v>
      </c>
      <c r="H6" s="102"/>
      <c r="I6" s="71"/>
      <c r="J6" s="71"/>
      <c r="K6" s="71"/>
      <c r="L6" s="71"/>
      <c r="M6" s="71"/>
      <c r="N6" s="71"/>
      <c r="O6" s="43"/>
      <c r="P6" s="43"/>
      <c r="Q6" s="43"/>
      <c r="R6" s="43"/>
    </row>
    <row r="7" spans="1:105" ht="12.75" customHeight="1" x14ac:dyDescent="0.25">
      <c r="A7" s="102"/>
      <c r="B7" s="102"/>
      <c r="C7" s="102"/>
      <c r="D7" s="102"/>
      <c r="E7" s="102"/>
      <c r="F7" s="102"/>
      <c r="G7" s="102"/>
      <c r="H7" s="102"/>
      <c r="I7" s="71"/>
      <c r="J7" s="71"/>
      <c r="K7" s="71"/>
      <c r="L7" s="71"/>
      <c r="M7" s="71"/>
      <c r="N7" s="71"/>
      <c r="O7" s="43"/>
      <c r="P7" s="43"/>
      <c r="Q7" s="43"/>
      <c r="R7" s="43"/>
    </row>
    <row r="8" spans="1:105" ht="12.75" customHeight="1" x14ac:dyDescent="0.25">
      <c r="A8" s="102"/>
      <c r="B8" s="102"/>
      <c r="C8" s="102"/>
      <c r="D8" s="102"/>
      <c r="E8" s="102"/>
      <c r="F8" s="102"/>
      <c r="G8" s="102"/>
      <c r="H8" s="102"/>
      <c r="I8" s="71"/>
      <c r="J8" s="71"/>
      <c r="K8" s="71"/>
      <c r="L8" s="71"/>
      <c r="M8" s="71"/>
      <c r="N8" s="71"/>
      <c r="O8" s="43"/>
      <c r="P8" s="43"/>
      <c r="Q8" s="43"/>
      <c r="R8" s="43"/>
    </row>
    <row r="9" spans="1:105" ht="19.5" customHeight="1" x14ac:dyDescent="0.25">
      <c r="A9" s="102"/>
      <c r="B9" s="102"/>
      <c r="C9" s="102"/>
      <c r="D9" s="102"/>
      <c r="E9" s="102"/>
      <c r="F9" s="102"/>
      <c r="G9" s="92" t="s">
        <v>7</v>
      </c>
      <c r="H9" s="92" t="s">
        <v>8</v>
      </c>
      <c r="I9" s="71"/>
      <c r="J9" s="71"/>
      <c r="K9" s="71"/>
      <c r="L9" s="71"/>
      <c r="M9" s="71"/>
      <c r="N9" s="71"/>
      <c r="O9" s="43"/>
      <c r="P9" s="43"/>
      <c r="Q9" s="43"/>
      <c r="R9" s="43"/>
    </row>
    <row r="10" spans="1:105" ht="23.25" customHeight="1" x14ac:dyDescent="0.25">
      <c r="A10" s="102"/>
      <c r="B10" s="102" t="s">
        <v>9</v>
      </c>
      <c r="C10" s="102"/>
      <c r="D10" s="102"/>
      <c r="E10" s="102"/>
      <c r="F10" s="102"/>
      <c r="G10" s="102"/>
      <c r="H10" s="102"/>
      <c r="I10" s="71"/>
      <c r="J10" s="71"/>
      <c r="K10" s="71"/>
      <c r="L10" s="71"/>
      <c r="M10" s="71"/>
      <c r="N10" s="71"/>
      <c r="O10" s="43"/>
      <c r="P10" s="43"/>
      <c r="Q10" s="43"/>
      <c r="R10" s="43"/>
    </row>
    <row r="11" spans="1:105" ht="40.5" customHeight="1" x14ac:dyDescent="0.25">
      <c r="A11" s="92">
        <v>1</v>
      </c>
      <c r="B11" s="92" t="s">
        <v>53</v>
      </c>
      <c r="C11" s="64" t="s">
        <v>51</v>
      </c>
      <c r="D11" s="92" t="s">
        <v>52</v>
      </c>
      <c r="E11" s="92">
        <v>50</v>
      </c>
      <c r="F11" s="65">
        <f>13*E11</f>
        <v>650</v>
      </c>
      <c r="G11" s="92" t="s">
        <v>11</v>
      </c>
      <c r="H11" s="92" t="s">
        <v>11</v>
      </c>
      <c r="I11" s="71"/>
      <c r="J11" s="71"/>
      <c r="K11" s="71"/>
      <c r="L11" s="71"/>
      <c r="M11" s="71"/>
      <c r="N11" s="71"/>
      <c r="O11" s="43"/>
      <c r="P11" s="43"/>
      <c r="Q11" s="43"/>
      <c r="R11" s="43"/>
    </row>
    <row r="12" spans="1:105" ht="40.5" customHeight="1" x14ac:dyDescent="0.25">
      <c r="A12" s="92">
        <v>2</v>
      </c>
      <c r="B12" s="94" t="s">
        <v>54</v>
      </c>
      <c r="C12" s="64" t="s">
        <v>51</v>
      </c>
      <c r="D12" s="92" t="s">
        <v>52</v>
      </c>
      <c r="E12" s="92">
        <v>56</v>
      </c>
      <c r="F12" s="65">
        <f>13*E12</f>
        <v>728</v>
      </c>
      <c r="G12" s="92" t="s">
        <v>11</v>
      </c>
      <c r="H12" s="92" t="s">
        <v>11</v>
      </c>
      <c r="I12" s="71"/>
      <c r="J12" s="71"/>
      <c r="K12" s="71"/>
      <c r="L12" s="71"/>
      <c r="M12" s="71"/>
      <c r="N12" s="71"/>
      <c r="O12" s="43"/>
      <c r="P12" s="43"/>
      <c r="Q12" s="43"/>
      <c r="R12" s="43"/>
    </row>
    <row r="13" spans="1:105" ht="40.5" customHeight="1" x14ac:dyDescent="0.25">
      <c r="A13" s="92">
        <v>3</v>
      </c>
      <c r="B13" s="94" t="s">
        <v>54</v>
      </c>
      <c r="C13" s="64" t="s">
        <v>142</v>
      </c>
      <c r="D13" s="92" t="s">
        <v>61</v>
      </c>
      <c r="E13" s="92">
        <v>20</v>
      </c>
      <c r="F13" s="68">
        <f>35*E13</f>
        <v>700</v>
      </c>
      <c r="G13" s="92" t="s">
        <v>11</v>
      </c>
      <c r="H13" s="92" t="s">
        <v>11</v>
      </c>
      <c r="I13" s="71"/>
      <c r="J13" s="71"/>
      <c r="K13" s="71"/>
      <c r="L13" s="71"/>
      <c r="M13" s="71"/>
      <c r="N13" s="71"/>
      <c r="O13" s="43"/>
      <c r="P13" s="43"/>
      <c r="Q13" s="43"/>
      <c r="R13" s="43"/>
    </row>
    <row r="14" spans="1:105" ht="40.5" customHeight="1" x14ac:dyDescent="0.25">
      <c r="A14" s="92">
        <v>4</v>
      </c>
      <c r="B14" s="94" t="s">
        <v>63</v>
      </c>
      <c r="C14" s="66" t="s">
        <v>136</v>
      </c>
      <c r="D14" s="67" t="s">
        <v>137</v>
      </c>
      <c r="E14" s="67">
        <v>10</v>
      </c>
      <c r="F14" s="68">
        <f>50*E14</f>
        <v>500</v>
      </c>
      <c r="G14" s="92" t="s">
        <v>11</v>
      </c>
      <c r="H14" s="92" t="s">
        <v>11</v>
      </c>
      <c r="I14" s="71"/>
      <c r="J14" s="71"/>
      <c r="K14" s="71"/>
      <c r="L14" s="71"/>
      <c r="M14" s="71"/>
      <c r="N14" s="71"/>
      <c r="O14" s="43"/>
      <c r="P14" s="43"/>
      <c r="Q14" s="43"/>
      <c r="R14" s="43"/>
    </row>
    <row r="15" spans="1:105" ht="40.5" customHeight="1" x14ac:dyDescent="0.25">
      <c r="A15" s="92">
        <v>5</v>
      </c>
      <c r="B15" s="94" t="s">
        <v>63</v>
      </c>
      <c r="C15" s="66" t="s">
        <v>70</v>
      </c>
      <c r="D15" s="67" t="s">
        <v>61</v>
      </c>
      <c r="E15" s="67">
        <v>56</v>
      </c>
      <c r="F15" s="65">
        <f>31.68*E15</f>
        <v>1774.08</v>
      </c>
      <c r="G15" s="92" t="s">
        <v>16</v>
      </c>
      <c r="H15" s="92" t="s">
        <v>16</v>
      </c>
      <c r="I15" s="82"/>
      <c r="J15" s="82"/>
      <c r="K15" s="82"/>
      <c r="L15" s="82"/>
      <c r="M15" s="82"/>
      <c r="N15" s="82"/>
      <c r="O15" s="83"/>
      <c r="P15" s="83"/>
      <c r="Q15" s="83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</row>
    <row r="16" spans="1:105" ht="40.5" customHeight="1" x14ac:dyDescent="0.25">
      <c r="A16" s="92">
        <v>6</v>
      </c>
      <c r="B16" s="92" t="s">
        <v>101</v>
      </c>
      <c r="C16" s="66" t="s">
        <v>100</v>
      </c>
      <c r="D16" s="67" t="s">
        <v>52</v>
      </c>
      <c r="E16" s="67">
        <v>241</v>
      </c>
      <c r="F16" s="65">
        <f>26.05*E16</f>
        <v>6278.05</v>
      </c>
      <c r="G16" s="92" t="s">
        <v>16</v>
      </c>
      <c r="H16" s="92" t="s">
        <v>16</v>
      </c>
      <c r="I16" s="82"/>
      <c r="J16" s="82"/>
      <c r="K16" s="82"/>
      <c r="L16" s="82"/>
      <c r="M16" s="82"/>
      <c r="N16" s="82"/>
      <c r="O16" s="83"/>
      <c r="P16" s="83"/>
      <c r="Q16" s="83"/>
      <c r="R16" s="83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</row>
    <row r="17" spans="1:105" ht="40.5" customHeight="1" x14ac:dyDescent="0.25">
      <c r="A17" s="92">
        <v>7</v>
      </c>
      <c r="B17" s="94" t="s">
        <v>56</v>
      </c>
      <c r="C17" s="64" t="s">
        <v>51</v>
      </c>
      <c r="D17" s="92" t="s">
        <v>137</v>
      </c>
      <c r="E17" s="92">
        <v>56</v>
      </c>
      <c r="F17" s="65">
        <f>13*E17</f>
        <v>728</v>
      </c>
      <c r="G17" s="92" t="s">
        <v>11</v>
      </c>
      <c r="H17" s="92" t="s">
        <v>11</v>
      </c>
      <c r="I17" s="82"/>
      <c r="J17" s="82"/>
      <c r="K17" s="82"/>
      <c r="L17" s="82"/>
      <c r="M17" s="82"/>
      <c r="N17" s="82"/>
      <c r="O17" s="83"/>
      <c r="P17" s="83"/>
      <c r="Q17" s="83"/>
      <c r="R17" s="83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</row>
    <row r="18" spans="1:105" ht="40.5" customHeight="1" x14ac:dyDescent="0.25">
      <c r="A18" s="92">
        <v>8</v>
      </c>
      <c r="B18" s="94" t="s">
        <v>56</v>
      </c>
      <c r="C18" s="64" t="s">
        <v>141</v>
      </c>
      <c r="D18" s="92" t="s">
        <v>137</v>
      </c>
      <c r="E18" s="92">
        <v>30</v>
      </c>
      <c r="F18" s="68">
        <f>50*E18</f>
        <v>1500</v>
      </c>
      <c r="G18" s="92" t="s">
        <v>30</v>
      </c>
      <c r="H18" s="92" t="s">
        <v>30</v>
      </c>
      <c r="I18" s="82"/>
      <c r="J18" s="82"/>
      <c r="K18" s="82"/>
      <c r="L18" s="82"/>
      <c r="M18" s="82"/>
      <c r="N18" s="82"/>
      <c r="O18" s="83"/>
      <c r="P18" s="83"/>
      <c r="Q18" s="83"/>
      <c r="R18" s="83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</row>
    <row r="19" spans="1:105" ht="40.5" customHeight="1" x14ac:dyDescent="0.25">
      <c r="A19" s="92">
        <v>9</v>
      </c>
      <c r="B19" s="94" t="s">
        <v>56</v>
      </c>
      <c r="C19" s="64" t="s">
        <v>142</v>
      </c>
      <c r="D19" s="92" t="s">
        <v>61</v>
      </c>
      <c r="E19" s="92">
        <v>15</v>
      </c>
      <c r="F19" s="68">
        <f>35*E19</f>
        <v>525</v>
      </c>
      <c r="G19" s="92" t="s">
        <v>19</v>
      </c>
      <c r="H19" s="92" t="s">
        <v>19</v>
      </c>
      <c r="I19" s="82"/>
      <c r="J19" s="82"/>
      <c r="K19" s="82"/>
      <c r="L19" s="82"/>
      <c r="M19" s="82"/>
      <c r="N19" s="82"/>
      <c r="O19" s="83"/>
      <c r="P19" s="83"/>
      <c r="Q19" s="83"/>
      <c r="R19" s="83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</row>
    <row r="20" spans="1:105" ht="40.5" customHeight="1" x14ac:dyDescent="0.25">
      <c r="A20" s="92">
        <v>10</v>
      </c>
      <c r="B20" s="92" t="s">
        <v>60</v>
      </c>
      <c r="C20" s="66" t="s">
        <v>82</v>
      </c>
      <c r="D20" s="67" t="s">
        <v>52</v>
      </c>
      <c r="E20" s="67">
        <v>12</v>
      </c>
      <c r="F20" s="68">
        <f>18.66*E20</f>
        <v>223.92000000000002</v>
      </c>
      <c r="G20" s="92" t="s">
        <v>11</v>
      </c>
      <c r="H20" s="92" t="s">
        <v>11</v>
      </c>
      <c r="I20" s="82"/>
      <c r="J20" s="82"/>
      <c r="K20" s="82"/>
      <c r="L20" s="82"/>
      <c r="M20" s="82"/>
      <c r="N20" s="82"/>
      <c r="O20" s="83"/>
      <c r="P20" s="83"/>
      <c r="Q20" s="83"/>
      <c r="R20" s="8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</row>
    <row r="21" spans="1:105" ht="40.5" customHeight="1" x14ac:dyDescent="0.25">
      <c r="A21" s="92">
        <v>11</v>
      </c>
      <c r="B21" s="92" t="s">
        <v>128</v>
      </c>
      <c r="C21" s="66" t="s">
        <v>129</v>
      </c>
      <c r="D21" s="92" t="s">
        <v>61</v>
      </c>
      <c r="E21" s="92">
        <v>170</v>
      </c>
      <c r="F21" s="68">
        <f>28.77*E21</f>
        <v>4890.8999999999996</v>
      </c>
      <c r="G21" s="92" t="s">
        <v>16</v>
      </c>
      <c r="H21" s="92" t="s">
        <v>16</v>
      </c>
      <c r="I21" s="82"/>
      <c r="J21" s="82"/>
      <c r="K21" s="82"/>
      <c r="L21" s="82"/>
      <c r="M21" s="82"/>
      <c r="N21" s="82"/>
      <c r="O21" s="83"/>
      <c r="P21" s="83"/>
      <c r="Q21" s="83"/>
      <c r="R21" s="83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</row>
    <row r="22" spans="1:105" ht="40.5" customHeight="1" x14ac:dyDescent="0.25">
      <c r="A22" s="92">
        <v>12</v>
      </c>
      <c r="B22" s="94" t="s">
        <v>62</v>
      </c>
      <c r="C22" s="66" t="s">
        <v>144</v>
      </c>
      <c r="D22" s="67" t="s">
        <v>52</v>
      </c>
      <c r="E22" s="67">
        <v>10</v>
      </c>
      <c r="F22" s="68">
        <f>50*E22</f>
        <v>500</v>
      </c>
      <c r="G22" s="92" t="s">
        <v>11</v>
      </c>
      <c r="H22" s="92" t="s">
        <v>11</v>
      </c>
      <c r="I22" s="82"/>
      <c r="J22" s="82"/>
      <c r="K22" s="82"/>
      <c r="L22" s="82"/>
      <c r="M22" s="82"/>
      <c r="N22" s="82"/>
      <c r="O22" s="83"/>
      <c r="P22" s="83"/>
      <c r="Q22" s="83"/>
      <c r="R22" s="83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</row>
    <row r="23" spans="1:105" ht="40.5" customHeight="1" x14ac:dyDescent="0.25">
      <c r="A23" s="92">
        <v>13</v>
      </c>
      <c r="B23" s="94" t="s">
        <v>62</v>
      </c>
      <c r="C23" s="66" t="s">
        <v>145</v>
      </c>
      <c r="D23" s="67" t="s">
        <v>137</v>
      </c>
      <c r="E23" s="67">
        <v>10</v>
      </c>
      <c r="F23" s="68">
        <f>50*E23</f>
        <v>500</v>
      </c>
      <c r="G23" s="92" t="s">
        <v>30</v>
      </c>
      <c r="H23" s="92" t="s">
        <v>30</v>
      </c>
      <c r="I23" s="82"/>
      <c r="J23" s="82"/>
      <c r="K23" s="82"/>
      <c r="L23" s="82"/>
      <c r="M23" s="82"/>
      <c r="N23" s="82"/>
      <c r="O23" s="83"/>
      <c r="P23" s="83"/>
      <c r="Q23" s="83"/>
      <c r="R23" s="83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</row>
    <row r="24" spans="1:105" ht="40.5" customHeight="1" x14ac:dyDescent="0.25">
      <c r="A24" s="92">
        <v>14</v>
      </c>
      <c r="B24" s="92" t="s">
        <v>69</v>
      </c>
      <c r="C24" s="66" t="s">
        <v>70</v>
      </c>
      <c r="D24" s="67" t="s">
        <v>61</v>
      </c>
      <c r="E24" s="67">
        <v>30</v>
      </c>
      <c r="F24" s="65">
        <f>31.68*E24</f>
        <v>950.4</v>
      </c>
      <c r="G24" s="92" t="s">
        <v>30</v>
      </c>
      <c r="H24" s="92" t="s">
        <v>30</v>
      </c>
      <c r="I24" s="82"/>
      <c r="J24" s="82"/>
      <c r="K24" s="82"/>
      <c r="L24" s="82"/>
      <c r="M24" s="82"/>
      <c r="N24" s="82"/>
      <c r="O24" s="83"/>
      <c r="P24" s="83"/>
      <c r="Q24" s="83"/>
      <c r="R24" s="83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</row>
    <row r="25" spans="1:105" ht="40.5" customHeight="1" x14ac:dyDescent="0.25">
      <c r="A25" s="92">
        <v>15</v>
      </c>
      <c r="B25" s="92" t="s">
        <v>139</v>
      </c>
      <c r="C25" s="66" t="s">
        <v>129</v>
      </c>
      <c r="D25" s="67" t="s">
        <v>61</v>
      </c>
      <c r="E25" s="67">
        <v>170</v>
      </c>
      <c r="F25" s="68">
        <f>28.77*E25</f>
        <v>4890.8999999999996</v>
      </c>
      <c r="G25" s="92" t="s">
        <v>30</v>
      </c>
      <c r="H25" s="92" t="s">
        <v>30</v>
      </c>
      <c r="I25" s="82"/>
      <c r="J25" s="82"/>
      <c r="K25" s="82"/>
      <c r="L25" s="82"/>
      <c r="M25" s="82"/>
      <c r="N25" s="82"/>
      <c r="O25" s="83"/>
      <c r="P25" s="83"/>
      <c r="Q25" s="83"/>
      <c r="R25" s="83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</row>
    <row r="26" spans="1:105" ht="40.5" customHeight="1" x14ac:dyDescent="0.25">
      <c r="A26" s="92">
        <v>16</v>
      </c>
      <c r="B26" s="94" t="s">
        <v>140</v>
      </c>
      <c r="C26" s="64" t="s">
        <v>146</v>
      </c>
      <c r="D26" s="92" t="s">
        <v>61</v>
      </c>
      <c r="E26" s="67">
        <v>3</v>
      </c>
      <c r="F26" s="68">
        <f>18.28*E26</f>
        <v>54.84</v>
      </c>
      <c r="G26" s="92" t="s">
        <v>19</v>
      </c>
      <c r="H26" s="92" t="s">
        <v>19</v>
      </c>
      <c r="I26" s="82"/>
      <c r="J26" s="82"/>
      <c r="K26" s="82"/>
      <c r="L26" s="82"/>
      <c r="M26" s="82"/>
      <c r="N26" s="82"/>
      <c r="O26" s="83"/>
      <c r="P26" s="83"/>
      <c r="Q26" s="83"/>
      <c r="R26" s="8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</row>
    <row r="27" spans="1:105" ht="40.5" customHeight="1" x14ac:dyDescent="0.25">
      <c r="A27" s="92">
        <v>17</v>
      </c>
      <c r="B27" s="94" t="s">
        <v>140</v>
      </c>
      <c r="C27" s="66" t="s">
        <v>71</v>
      </c>
      <c r="D27" s="67" t="s">
        <v>52</v>
      </c>
      <c r="E27" s="67">
        <v>18</v>
      </c>
      <c r="F27" s="68">
        <f>50*E27</f>
        <v>900</v>
      </c>
      <c r="G27" s="92" t="s">
        <v>30</v>
      </c>
      <c r="H27" s="92" t="s">
        <v>30</v>
      </c>
      <c r="I27" s="82"/>
      <c r="J27" s="82"/>
      <c r="K27" s="82"/>
      <c r="L27" s="82"/>
      <c r="M27" s="82"/>
      <c r="N27" s="82"/>
      <c r="O27" s="83"/>
      <c r="P27" s="83"/>
      <c r="Q27" s="83"/>
      <c r="R27" s="83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</row>
    <row r="28" spans="1:105" ht="40.5" customHeight="1" x14ac:dyDescent="0.25">
      <c r="A28" s="92">
        <v>18</v>
      </c>
      <c r="B28" s="94" t="s">
        <v>73</v>
      </c>
      <c r="C28" s="66" t="s">
        <v>146</v>
      </c>
      <c r="D28" s="67" t="s">
        <v>61</v>
      </c>
      <c r="E28" s="67">
        <v>6</v>
      </c>
      <c r="F28" s="68">
        <f>18.28*E28</f>
        <v>109.68</v>
      </c>
      <c r="G28" s="92" t="s">
        <v>19</v>
      </c>
      <c r="H28" s="92" t="s">
        <v>19</v>
      </c>
      <c r="I28" s="82"/>
      <c r="J28" s="82"/>
      <c r="K28" s="82"/>
      <c r="L28" s="82"/>
      <c r="M28" s="82"/>
      <c r="N28" s="82"/>
      <c r="O28" s="83"/>
      <c r="P28" s="83"/>
      <c r="Q28" s="83"/>
      <c r="R28" s="83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</row>
    <row r="29" spans="1:105" ht="40.5" customHeight="1" x14ac:dyDescent="0.25">
      <c r="A29" s="92">
        <v>19</v>
      </c>
      <c r="B29" s="94" t="s">
        <v>73</v>
      </c>
      <c r="C29" s="66" t="s">
        <v>71</v>
      </c>
      <c r="D29" s="67" t="s">
        <v>52</v>
      </c>
      <c r="E29" s="67">
        <v>16</v>
      </c>
      <c r="F29" s="68">
        <f>50*E29</f>
        <v>800</v>
      </c>
      <c r="G29" s="92" t="s">
        <v>30</v>
      </c>
      <c r="H29" s="92" t="s">
        <v>30</v>
      </c>
      <c r="I29" s="82"/>
      <c r="J29" s="82"/>
      <c r="K29" s="82"/>
      <c r="L29" s="82"/>
      <c r="M29" s="82"/>
      <c r="N29" s="82"/>
      <c r="O29" s="83"/>
      <c r="P29" s="83"/>
      <c r="Q29" s="83"/>
      <c r="R29" s="83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</row>
    <row r="30" spans="1:105" ht="35.25" customHeight="1" x14ac:dyDescent="0.25">
      <c r="A30" s="92">
        <v>20</v>
      </c>
      <c r="B30" s="94" t="s">
        <v>83</v>
      </c>
      <c r="C30" s="64" t="s">
        <v>146</v>
      </c>
      <c r="D30" s="92" t="s">
        <v>61</v>
      </c>
      <c r="E30" s="67">
        <v>6</v>
      </c>
      <c r="F30" s="68">
        <f>18.28*E30</f>
        <v>109.68</v>
      </c>
      <c r="G30" s="92" t="s">
        <v>16</v>
      </c>
      <c r="H30" s="92" t="s">
        <v>16</v>
      </c>
      <c r="I30" s="82"/>
      <c r="J30" s="82"/>
      <c r="K30" s="82"/>
      <c r="L30" s="82"/>
      <c r="M30" s="82"/>
      <c r="N30" s="82"/>
      <c r="O30" s="83"/>
      <c r="P30" s="83"/>
      <c r="Q30" s="83"/>
      <c r="R30" s="83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</row>
    <row r="31" spans="1:105" ht="35.25" customHeight="1" x14ac:dyDescent="0.25">
      <c r="A31" s="92">
        <v>21</v>
      </c>
      <c r="B31" s="94" t="s">
        <v>83</v>
      </c>
      <c r="C31" s="66" t="s">
        <v>82</v>
      </c>
      <c r="D31" s="67" t="s">
        <v>52</v>
      </c>
      <c r="E31" s="67">
        <v>7</v>
      </c>
      <c r="F31" s="68">
        <f>18.66*E31</f>
        <v>130.62</v>
      </c>
      <c r="G31" s="92" t="s">
        <v>11</v>
      </c>
      <c r="H31" s="92" t="s">
        <v>11</v>
      </c>
      <c r="I31" s="82"/>
      <c r="J31" s="82"/>
      <c r="K31" s="82"/>
      <c r="L31" s="82"/>
      <c r="M31" s="82"/>
      <c r="N31" s="82"/>
      <c r="O31" s="83"/>
      <c r="P31" s="83"/>
      <c r="Q31" s="83"/>
      <c r="R31" s="83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</row>
    <row r="32" spans="1:105" ht="35.25" customHeight="1" x14ac:dyDescent="0.25">
      <c r="A32" s="92">
        <v>22</v>
      </c>
      <c r="B32" s="92" t="s">
        <v>84</v>
      </c>
      <c r="C32" s="66" t="s">
        <v>82</v>
      </c>
      <c r="D32" s="67" t="s">
        <v>52</v>
      </c>
      <c r="E32" s="67">
        <v>7</v>
      </c>
      <c r="F32" s="68">
        <f>18.66*E32</f>
        <v>130.62</v>
      </c>
      <c r="G32" s="92" t="s">
        <v>11</v>
      </c>
      <c r="H32" s="92" t="s">
        <v>11</v>
      </c>
      <c r="I32" s="82"/>
      <c r="J32" s="82"/>
      <c r="K32" s="82"/>
      <c r="L32" s="82"/>
      <c r="M32" s="82"/>
      <c r="N32" s="82"/>
      <c r="O32" s="83"/>
      <c r="P32" s="83"/>
      <c r="Q32" s="83"/>
      <c r="R32" s="83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</row>
    <row r="33" spans="1:105" ht="35.25" customHeight="1" x14ac:dyDescent="0.25">
      <c r="A33" s="92">
        <v>23</v>
      </c>
      <c r="B33" s="92" t="s">
        <v>85</v>
      </c>
      <c r="C33" s="66" t="s">
        <v>82</v>
      </c>
      <c r="D33" s="67" t="s">
        <v>52</v>
      </c>
      <c r="E33" s="67">
        <v>7</v>
      </c>
      <c r="F33" s="68">
        <f>18.66*E33</f>
        <v>130.62</v>
      </c>
      <c r="G33" s="92" t="s">
        <v>11</v>
      </c>
      <c r="H33" s="92" t="s">
        <v>11</v>
      </c>
      <c r="I33" s="82"/>
      <c r="J33" s="82"/>
      <c r="K33" s="82"/>
      <c r="L33" s="82"/>
      <c r="M33" s="82"/>
      <c r="N33" s="82"/>
      <c r="O33" s="83"/>
      <c r="P33" s="83"/>
      <c r="Q33" s="83"/>
      <c r="R33" s="83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</row>
    <row r="34" spans="1:105" ht="35.25" customHeight="1" x14ac:dyDescent="0.25">
      <c r="A34" s="92">
        <v>24</v>
      </c>
      <c r="B34" s="94" t="s">
        <v>65</v>
      </c>
      <c r="C34" s="66" t="s">
        <v>148</v>
      </c>
      <c r="D34" s="92" t="s">
        <v>52</v>
      </c>
      <c r="E34" s="67">
        <v>8</v>
      </c>
      <c r="F34" s="68">
        <f>50*E34</f>
        <v>400</v>
      </c>
      <c r="G34" s="92" t="s">
        <v>30</v>
      </c>
      <c r="H34" s="92" t="s">
        <v>30</v>
      </c>
      <c r="I34" s="85"/>
      <c r="J34" s="85"/>
      <c r="K34" s="85"/>
      <c r="L34" s="85"/>
      <c r="M34" s="85"/>
      <c r="N34" s="85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</row>
    <row r="35" spans="1:105" ht="35.25" customHeight="1" x14ac:dyDescent="0.25">
      <c r="A35" s="92">
        <v>25</v>
      </c>
      <c r="B35" s="94" t="s">
        <v>65</v>
      </c>
      <c r="C35" s="66" t="s">
        <v>92</v>
      </c>
      <c r="D35" s="67" t="s">
        <v>61</v>
      </c>
      <c r="E35" s="67">
        <v>52</v>
      </c>
      <c r="F35" s="68">
        <f>78*E35</f>
        <v>4056</v>
      </c>
      <c r="G35" s="92" t="s">
        <v>17</v>
      </c>
      <c r="H35" s="92" t="s">
        <v>17</v>
      </c>
      <c r="I35" s="82"/>
      <c r="J35" s="82"/>
      <c r="K35" s="82"/>
      <c r="L35" s="82"/>
      <c r="M35" s="82"/>
      <c r="N35" s="82"/>
      <c r="O35" s="83"/>
      <c r="P35" s="83"/>
      <c r="Q35" s="83"/>
      <c r="R35" s="8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</row>
    <row r="36" spans="1:105" ht="35.25" customHeight="1" x14ac:dyDescent="0.25">
      <c r="A36" s="92">
        <v>26</v>
      </c>
      <c r="B36" s="94" t="s">
        <v>134</v>
      </c>
      <c r="C36" s="66" t="s">
        <v>92</v>
      </c>
      <c r="D36" s="67" t="s">
        <v>61</v>
      </c>
      <c r="E36" s="67">
        <v>20</v>
      </c>
      <c r="F36" s="68">
        <f>78*E36</f>
        <v>1560</v>
      </c>
      <c r="G36" s="92" t="s">
        <v>22</v>
      </c>
      <c r="H36" s="92" t="s">
        <v>22</v>
      </c>
      <c r="I36" s="82"/>
      <c r="J36" s="82"/>
      <c r="K36" s="82"/>
      <c r="L36" s="82"/>
      <c r="M36" s="82"/>
      <c r="N36" s="82"/>
      <c r="O36" s="83"/>
      <c r="P36" s="83"/>
      <c r="Q36" s="83"/>
      <c r="R36" s="83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</row>
    <row r="37" spans="1:105" ht="40.5" customHeight="1" x14ac:dyDescent="0.25">
      <c r="A37" s="92">
        <v>27</v>
      </c>
      <c r="B37" s="94" t="s">
        <v>134</v>
      </c>
      <c r="C37" s="66" t="s">
        <v>135</v>
      </c>
      <c r="D37" s="67" t="s">
        <v>52</v>
      </c>
      <c r="E37" s="67">
        <v>36</v>
      </c>
      <c r="F37" s="68">
        <f>50*E37</f>
        <v>1800</v>
      </c>
      <c r="G37" s="92" t="s">
        <v>22</v>
      </c>
      <c r="H37" s="92" t="s">
        <v>22</v>
      </c>
      <c r="I37" s="82"/>
      <c r="J37" s="82"/>
      <c r="K37" s="82"/>
      <c r="L37" s="82"/>
      <c r="M37" s="82"/>
      <c r="N37" s="82"/>
      <c r="O37" s="83"/>
      <c r="P37" s="83"/>
      <c r="Q37" s="83"/>
      <c r="R37" s="83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</row>
    <row r="38" spans="1:105" ht="40.5" customHeight="1" x14ac:dyDescent="0.25">
      <c r="A38" s="92">
        <v>28</v>
      </c>
      <c r="B38" s="92" t="s">
        <v>99</v>
      </c>
      <c r="C38" s="64" t="s">
        <v>97</v>
      </c>
      <c r="D38" s="67" t="s">
        <v>61</v>
      </c>
      <c r="E38" s="67">
        <v>224</v>
      </c>
      <c r="F38" s="68">
        <f>11*E38</f>
        <v>2464</v>
      </c>
      <c r="G38" s="92" t="s">
        <v>17</v>
      </c>
      <c r="H38" s="92" t="s">
        <v>17</v>
      </c>
      <c r="I38" s="82"/>
      <c r="J38" s="82"/>
      <c r="K38" s="82"/>
      <c r="L38" s="82"/>
      <c r="M38" s="82"/>
      <c r="N38" s="82"/>
      <c r="O38" s="83"/>
      <c r="P38" s="83"/>
      <c r="Q38" s="83"/>
      <c r="R38" s="83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</row>
    <row r="39" spans="1:105" ht="42.75" customHeight="1" x14ac:dyDescent="0.25">
      <c r="A39" s="92">
        <v>29</v>
      </c>
      <c r="B39" s="92" t="s">
        <v>81</v>
      </c>
      <c r="C39" s="64" t="s">
        <v>82</v>
      </c>
      <c r="D39" s="67" t="s">
        <v>52</v>
      </c>
      <c r="E39" s="67">
        <v>48</v>
      </c>
      <c r="F39" s="68">
        <f>18.66*E39</f>
        <v>895.68000000000006</v>
      </c>
      <c r="G39" s="92" t="s">
        <v>11</v>
      </c>
      <c r="H39" s="92" t="s">
        <v>11</v>
      </c>
      <c r="I39" s="82"/>
      <c r="J39" s="82"/>
      <c r="K39" s="82"/>
      <c r="L39" s="82"/>
      <c r="M39" s="82"/>
      <c r="N39" s="82"/>
      <c r="O39" s="83"/>
      <c r="P39" s="83"/>
      <c r="Q39" s="83"/>
      <c r="R39" s="83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</row>
    <row r="40" spans="1:105" ht="42.75" customHeight="1" x14ac:dyDescent="0.25">
      <c r="A40" s="92">
        <v>30</v>
      </c>
      <c r="B40" s="92" t="s">
        <v>106</v>
      </c>
      <c r="C40" s="66" t="s">
        <v>144</v>
      </c>
      <c r="D40" s="67" t="s">
        <v>137</v>
      </c>
      <c r="E40" s="67">
        <v>17</v>
      </c>
      <c r="F40" s="68">
        <f>50*E40</f>
        <v>850</v>
      </c>
      <c r="G40" s="92" t="s">
        <v>18</v>
      </c>
      <c r="H40" s="92" t="s">
        <v>18</v>
      </c>
      <c r="I40" s="82"/>
      <c r="J40" s="82"/>
      <c r="K40" s="82"/>
      <c r="L40" s="82"/>
      <c r="M40" s="82"/>
      <c r="N40" s="82"/>
      <c r="O40" s="83"/>
      <c r="P40" s="83"/>
      <c r="Q40" s="83"/>
      <c r="R40" s="83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</row>
    <row r="41" spans="1:105" ht="42.75" customHeight="1" x14ac:dyDescent="0.25">
      <c r="A41" s="92">
        <v>31</v>
      </c>
      <c r="B41" s="94" t="s">
        <v>104</v>
      </c>
      <c r="C41" s="66" t="s">
        <v>150</v>
      </c>
      <c r="D41" s="67" t="s">
        <v>61</v>
      </c>
      <c r="E41" s="67">
        <v>16</v>
      </c>
      <c r="F41" s="68">
        <f>59.18*E41</f>
        <v>946.88</v>
      </c>
      <c r="G41" s="92" t="s">
        <v>18</v>
      </c>
      <c r="H41" s="92" t="s">
        <v>18</v>
      </c>
      <c r="I41" s="82"/>
      <c r="J41" s="82"/>
      <c r="K41" s="82"/>
      <c r="L41" s="82"/>
      <c r="M41" s="82"/>
      <c r="N41" s="82"/>
      <c r="O41" s="83"/>
      <c r="P41" s="83"/>
      <c r="Q41" s="83"/>
      <c r="R41" s="83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</row>
    <row r="42" spans="1:105" ht="42.75" customHeight="1" x14ac:dyDescent="0.25">
      <c r="A42" s="92">
        <v>32</v>
      </c>
      <c r="B42" s="94" t="s">
        <v>104</v>
      </c>
      <c r="C42" s="66" t="s">
        <v>149</v>
      </c>
      <c r="D42" s="67" t="s">
        <v>61</v>
      </c>
      <c r="E42" s="67">
        <v>136</v>
      </c>
      <c r="F42" s="68">
        <f>11*E42</f>
        <v>1496</v>
      </c>
      <c r="G42" s="92" t="s">
        <v>14</v>
      </c>
      <c r="H42" s="92" t="s">
        <v>19</v>
      </c>
      <c r="I42" s="82"/>
      <c r="J42" s="82"/>
      <c r="K42" s="82"/>
      <c r="L42" s="82"/>
      <c r="M42" s="82"/>
      <c r="N42" s="82"/>
      <c r="O42" s="83"/>
      <c r="P42" s="83"/>
      <c r="Q42" s="83"/>
      <c r="R42" s="83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</row>
    <row r="43" spans="1:105" ht="42.75" customHeight="1" x14ac:dyDescent="0.25">
      <c r="A43" s="92">
        <v>33</v>
      </c>
      <c r="B43" s="94" t="s">
        <v>104</v>
      </c>
      <c r="C43" s="66" t="s">
        <v>92</v>
      </c>
      <c r="D43" s="67" t="s">
        <v>61</v>
      </c>
      <c r="E43" s="67">
        <v>135</v>
      </c>
      <c r="F43" s="68">
        <f>78*E43</f>
        <v>10530</v>
      </c>
      <c r="G43" s="92" t="s">
        <v>14</v>
      </c>
      <c r="H43" s="92" t="s">
        <v>19</v>
      </c>
      <c r="I43" s="82"/>
      <c r="J43" s="82"/>
      <c r="K43" s="82"/>
      <c r="L43" s="82"/>
      <c r="M43" s="82"/>
      <c r="N43" s="82"/>
      <c r="O43" s="83"/>
      <c r="P43" s="83"/>
      <c r="Q43" s="83"/>
      <c r="R43" s="83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</row>
    <row r="44" spans="1:105" ht="42.75" customHeight="1" x14ac:dyDescent="0.25">
      <c r="A44" s="92">
        <v>34</v>
      </c>
      <c r="B44" s="94" t="s">
        <v>109</v>
      </c>
      <c r="C44" s="66" t="s">
        <v>149</v>
      </c>
      <c r="D44" s="67" t="s">
        <v>61</v>
      </c>
      <c r="E44" s="67">
        <v>136</v>
      </c>
      <c r="F44" s="68">
        <f>11*E44</f>
        <v>1496</v>
      </c>
      <c r="G44" s="92" t="s">
        <v>14</v>
      </c>
      <c r="H44" s="92" t="s">
        <v>19</v>
      </c>
      <c r="I44" s="82"/>
      <c r="J44" s="82"/>
      <c r="K44" s="82"/>
      <c r="L44" s="82"/>
      <c r="M44" s="82"/>
      <c r="N44" s="82"/>
      <c r="O44" s="83"/>
      <c r="P44" s="83"/>
      <c r="Q44" s="83"/>
      <c r="R44" s="83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</row>
    <row r="45" spans="1:105" ht="42.75" customHeight="1" x14ac:dyDescent="0.25">
      <c r="A45" s="92">
        <v>35</v>
      </c>
      <c r="B45" s="94" t="s">
        <v>109</v>
      </c>
      <c r="C45" s="66" t="s">
        <v>151</v>
      </c>
      <c r="D45" s="67" t="s">
        <v>61</v>
      </c>
      <c r="E45" s="67">
        <v>20</v>
      </c>
      <c r="F45" s="68">
        <f>59.18*E45</f>
        <v>1183.5999999999999</v>
      </c>
      <c r="G45" s="92" t="s">
        <v>30</v>
      </c>
      <c r="H45" s="92" t="s">
        <v>126</v>
      </c>
      <c r="I45" s="82"/>
      <c r="J45" s="82"/>
      <c r="K45" s="82"/>
      <c r="L45" s="82"/>
      <c r="M45" s="82"/>
      <c r="N45" s="82"/>
      <c r="O45" s="83"/>
      <c r="P45" s="83"/>
      <c r="Q45" s="83"/>
      <c r="R45" s="83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</row>
    <row r="46" spans="1:105" s="62" customFormat="1" ht="42.75" customHeight="1" x14ac:dyDescent="0.25">
      <c r="A46" s="92">
        <v>36</v>
      </c>
      <c r="B46" s="92" t="s">
        <v>116</v>
      </c>
      <c r="C46" s="64" t="s">
        <v>152</v>
      </c>
      <c r="D46" s="67" t="s">
        <v>61</v>
      </c>
      <c r="E46" s="67">
        <v>4</v>
      </c>
      <c r="F46" s="68">
        <f>18.28*E46</f>
        <v>73.12</v>
      </c>
      <c r="G46" s="92" t="s">
        <v>14</v>
      </c>
      <c r="H46" s="92" t="s">
        <v>19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</row>
    <row r="47" spans="1:105" s="62" customFormat="1" ht="42.75" customHeight="1" x14ac:dyDescent="0.25">
      <c r="A47" s="92">
        <v>37</v>
      </c>
      <c r="B47" s="92" t="s">
        <v>107</v>
      </c>
      <c r="C47" s="64" t="s">
        <v>152</v>
      </c>
      <c r="D47" s="67" t="s">
        <v>61</v>
      </c>
      <c r="E47" s="67">
        <v>5</v>
      </c>
      <c r="F47" s="68">
        <f>18.28*E47</f>
        <v>91.4</v>
      </c>
      <c r="G47" s="92" t="s">
        <v>14</v>
      </c>
      <c r="H47" s="92" t="s">
        <v>19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</row>
    <row r="48" spans="1:105" s="62" customFormat="1" ht="42.75" customHeight="1" x14ac:dyDescent="0.25">
      <c r="A48" s="92">
        <v>38</v>
      </c>
      <c r="B48" s="92" t="s">
        <v>153</v>
      </c>
      <c r="C48" s="66" t="s">
        <v>144</v>
      </c>
      <c r="D48" s="67" t="s">
        <v>52</v>
      </c>
      <c r="E48" s="67">
        <v>16</v>
      </c>
      <c r="F48" s="68">
        <f>50*E48</f>
        <v>800</v>
      </c>
      <c r="G48" s="92" t="s">
        <v>157</v>
      </c>
      <c r="H48" s="92" t="s">
        <v>18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</row>
    <row r="49" spans="1:105" s="62" customFormat="1" ht="42.75" customHeight="1" x14ac:dyDescent="0.25">
      <c r="A49" s="92">
        <v>39</v>
      </c>
      <c r="B49" s="92" t="s">
        <v>156</v>
      </c>
      <c r="C49" s="66" t="s">
        <v>144</v>
      </c>
      <c r="D49" s="67" t="s">
        <v>52</v>
      </c>
      <c r="E49" s="67">
        <v>17</v>
      </c>
      <c r="F49" s="68">
        <f>50*E49</f>
        <v>850</v>
      </c>
      <c r="G49" s="92" t="s">
        <v>14</v>
      </c>
      <c r="H49" s="92" t="s">
        <v>19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</row>
    <row r="50" spans="1:105" s="62" customFormat="1" ht="44.25" customHeight="1" x14ac:dyDescent="0.25">
      <c r="A50" s="92">
        <v>40</v>
      </c>
      <c r="B50" s="94" t="s">
        <v>162</v>
      </c>
      <c r="C50" s="66" t="s">
        <v>163</v>
      </c>
      <c r="D50" s="92" t="s">
        <v>137</v>
      </c>
      <c r="E50" s="92">
        <v>30</v>
      </c>
      <c r="F50" s="68">
        <f>56.82*E50</f>
        <v>1704.6</v>
      </c>
      <c r="G50" s="92" t="s">
        <v>10</v>
      </c>
      <c r="H50" s="92" t="s">
        <v>11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</row>
    <row r="51" spans="1:105" s="62" customFormat="1" ht="43.5" customHeight="1" x14ac:dyDescent="0.25">
      <c r="A51" s="92">
        <v>41</v>
      </c>
      <c r="B51" s="94" t="s">
        <v>162</v>
      </c>
      <c r="C51" s="66" t="s">
        <v>145</v>
      </c>
      <c r="D51" s="92" t="s">
        <v>137</v>
      </c>
      <c r="E51" s="92">
        <v>30</v>
      </c>
      <c r="F51" s="68">
        <f>50*E51</f>
        <v>1500</v>
      </c>
      <c r="G51" s="92" t="s">
        <v>10</v>
      </c>
      <c r="H51" s="92" t="s">
        <v>11</v>
      </c>
      <c r="I51" s="82"/>
      <c r="J51" s="86"/>
      <c r="K51" s="86"/>
      <c r="L51" s="86"/>
      <c r="M51" s="86"/>
      <c r="N51" s="86"/>
      <c r="O51" s="86"/>
      <c r="P51" s="82"/>
      <c r="Q51" s="82"/>
      <c r="R51" s="82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</row>
    <row r="52" spans="1:105" s="62" customFormat="1" ht="43.5" customHeight="1" x14ac:dyDescent="0.25">
      <c r="A52" s="92">
        <v>42</v>
      </c>
      <c r="B52" s="94" t="s">
        <v>162</v>
      </c>
      <c r="C52" s="66" t="s">
        <v>165</v>
      </c>
      <c r="D52" s="92" t="s">
        <v>20</v>
      </c>
      <c r="E52" s="92">
        <v>16</v>
      </c>
      <c r="F52" s="68">
        <f>27.8*E52</f>
        <v>444.8</v>
      </c>
      <c r="G52" s="92" t="s">
        <v>10</v>
      </c>
      <c r="H52" s="92" t="s">
        <v>11</v>
      </c>
      <c r="I52" s="82"/>
      <c r="J52" s="86"/>
      <c r="K52" s="86"/>
      <c r="L52" s="86"/>
      <c r="M52" s="86"/>
      <c r="N52" s="86"/>
      <c r="O52" s="86"/>
      <c r="P52" s="82"/>
      <c r="Q52" s="82"/>
      <c r="R52" s="82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</row>
    <row r="53" spans="1:105" s="62" customFormat="1" ht="40.5" customHeight="1" x14ac:dyDescent="0.25">
      <c r="A53" s="92">
        <v>43</v>
      </c>
      <c r="B53" s="94" t="s">
        <v>162</v>
      </c>
      <c r="C53" s="66" t="s">
        <v>166</v>
      </c>
      <c r="D53" s="92" t="s">
        <v>52</v>
      </c>
      <c r="E53" s="92">
        <v>100</v>
      </c>
      <c r="F53" s="68">
        <f>10.95*E53</f>
        <v>1095</v>
      </c>
      <c r="G53" s="92" t="s">
        <v>10</v>
      </c>
      <c r="H53" s="92" t="s">
        <v>11</v>
      </c>
      <c r="I53" s="82"/>
      <c r="J53" s="86"/>
      <c r="K53" s="86"/>
      <c r="L53" s="86"/>
      <c r="M53" s="86"/>
      <c r="N53" s="86"/>
      <c r="O53" s="86"/>
      <c r="P53" s="82"/>
      <c r="Q53" s="82"/>
      <c r="R53" s="82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</row>
    <row r="54" spans="1:105" s="62" customFormat="1" ht="40.5" customHeight="1" x14ac:dyDescent="0.25">
      <c r="A54" s="92">
        <v>44</v>
      </c>
      <c r="B54" s="94" t="s">
        <v>162</v>
      </c>
      <c r="C54" s="66" t="s">
        <v>167</v>
      </c>
      <c r="D54" s="92" t="s">
        <v>20</v>
      </c>
      <c r="E54" s="92">
        <v>1</v>
      </c>
      <c r="F54" s="68">
        <f>57.64*E54</f>
        <v>57.64</v>
      </c>
      <c r="G54" s="92" t="s">
        <v>10</v>
      </c>
      <c r="H54" s="92" t="s">
        <v>11</v>
      </c>
      <c r="I54" s="82"/>
      <c r="J54" s="86"/>
      <c r="K54" s="86"/>
      <c r="L54" s="86"/>
      <c r="M54" s="86"/>
      <c r="N54" s="86"/>
      <c r="O54" s="86"/>
      <c r="P54" s="82"/>
      <c r="Q54" s="82"/>
      <c r="R54" s="82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</row>
    <row r="55" spans="1:105" s="62" customFormat="1" ht="40.5" customHeight="1" x14ac:dyDescent="0.25">
      <c r="A55" s="92">
        <v>45</v>
      </c>
      <c r="B55" s="94" t="s">
        <v>162</v>
      </c>
      <c r="C55" s="66" t="s">
        <v>168</v>
      </c>
      <c r="D55" s="92" t="s">
        <v>20</v>
      </c>
      <c r="E55" s="92">
        <v>2</v>
      </c>
      <c r="F55" s="68">
        <f>83.92*E55</f>
        <v>167.84</v>
      </c>
      <c r="G55" s="92" t="s">
        <v>10</v>
      </c>
      <c r="H55" s="92" t="s">
        <v>11</v>
      </c>
      <c r="I55" s="82"/>
      <c r="J55" s="86"/>
      <c r="K55" s="86"/>
      <c r="L55" s="86"/>
      <c r="M55" s="86"/>
      <c r="N55" s="86"/>
      <c r="O55" s="86"/>
      <c r="P55" s="82"/>
      <c r="Q55" s="82"/>
      <c r="R55" s="82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</row>
    <row r="56" spans="1:105" s="51" customFormat="1" ht="52.5" customHeight="1" x14ac:dyDescent="0.25">
      <c r="A56" s="92">
        <v>46</v>
      </c>
      <c r="B56" s="94" t="s">
        <v>164</v>
      </c>
      <c r="C56" s="66" t="s">
        <v>163</v>
      </c>
      <c r="D56" s="92" t="s">
        <v>137</v>
      </c>
      <c r="E56" s="92">
        <v>6</v>
      </c>
      <c r="F56" s="68">
        <f>56.82*E56</f>
        <v>340.92</v>
      </c>
      <c r="G56" s="92" t="s">
        <v>10</v>
      </c>
      <c r="H56" s="92" t="s">
        <v>11</v>
      </c>
      <c r="I56" s="82"/>
      <c r="J56" s="82"/>
      <c r="K56" s="82"/>
      <c r="L56" s="82"/>
      <c r="M56" s="82"/>
      <c r="N56" s="82"/>
      <c r="O56" s="87"/>
      <c r="P56" s="87"/>
      <c r="Q56" s="87"/>
      <c r="R56" s="87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</row>
    <row r="57" spans="1:105" s="51" customFormat="1" ht="34.5" customHeight="1" x14ac:dyDescent="0.25">
      <c r="A57" s="92">
        <v>47</v>
      </c>
      <c r="B57" s="94" t="s">
        <v>164</v>
      </c>
      <c r="C57" s="66" t="s">
        <v>145</v>
      </c>
      <c r="D57" s="92" t="s">
        <v>137</v>
      </c>
      <c r="E57" s="92">
        <v>12</v>
      </c>
      <c r="F57" s="68">
        <f>50*E57</f>
        <v>600</v>
      </c>
      <c r="G57" s="92" t="s">
        <v>10</v>
      </c>
      <c r="H57" s="92" t="s">
        <v>11</v>
      </c>
      <c r="I57" s="82"/>
      <c r="J57" s="82"/>
      <c r="K57" s="82"/>
      <c r="L57" s="82"/>
      <c r="M57" s="82"/>
      <c r="N57" s="82"/>
      <c r="O57" s="87"/>
      <c r="P57" s="87"/>
      <c r="Q57" s="87"/>
      <c r="R57" s="87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</row>
    <row r="58" spans="1:105" s="51" customFormat="1" ht="30.75" customHeight="1" x14ac:dyDescent="0.25">
      <c r="A58" s="92">
        <v>48</v>
      </c>
      <c r="B58" s="94" t="s">
        <v>169</v>
      </c>
      <c r="C58" s="66" t="s">
        <v>165</v>
      </c>
      <c r="D58" s="92" t="s">
        <v>20</v>
      </c>
      <c r="E58" s="92">
        <v>6</v>
      </c>
      <c r="F58" s="68">
        <f>27.8*E58</f>
        <v>166.8</v>
      </c>
      <c r="G58" s="92" t="s">
        <v>10</v>
      </c>
      <c r="H58" s="92" t="s">
        <v>11</v>
      </c>
      <c r="I58" s="82"/>
      <c r="J58" s="82"/>
      <c r="K58" s="82"/>
      <c r="L58" s="82"/>
      <c r="M58" s="82"/>
      <c r="N58" s="82"/>
      <c r="O58" s="87"/>
      <c r="P58" s="87"/>
      <c r="Q58" s="87"/>
      <c r="R58" s="87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</row>
    <row r="59" spans="1:105" s="51" customFormat="1" ht="40.5" customHeight="1" x14ac:dyDescent="0.25">
      <c r="A59" s="92">
        <v>49</v>
      </c>
      <c r="B59" s="94" t="s">
        <v>169</v>
      </c>
      <c r="C59" s="66" t="s">
        <v>166</v>
      </c>
      <c r="D59" s="92" t="s">
        <v>52</v>
      </c>
      <c r="E59" s="92">
        <v>50</v>
      </c>
      <c r="F59" s="68">
        <f>10.95*E59</f>
        <v>547.5</v>
      </c>
      <c r="G59" s="92" t="s">
        <v>10</v>
      </c>
      <c r="H59" s="92" t="s">
        <v>11</v>
      </c>
      <c r="I59" s="82"/>
      <c r="J59" s="82"/>
      <c r="K59" s="82"/>
      <c r="L59" s="82"/>
      <c r="M59" s="82"/>
      <c r="N59" s="82"/>
      <c r="O59" s="87"/>
      <c r="P59" s="87"/>
      <c r="Q59" s="87"/>
      <c r="R59" s="87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</row>
    <row r="60" spans="1:105" s="51" customFormat="1" ht="40.5" customHeight="1" x14ac:dyDescent="0.25">
      <c r="A60" s="92">
        <v>50</v>
      </c>
      <c r="B60" s="94" t="s">
        <v>169</v>
      </c>
      <c r="C60" s="66" t="s">
        <v>167</v>
      </c>
      <c r="D60" s="92" t="s">
        <v>20</v>
      </c>
      <c r="E60" s="92">
        <v>1</v>
      </c>
      <c r="F60" s="68">
        <f>57.64*E60</f>
        <v>57.64</v>
      </c>
      <c r="G60" s="92" t="s">
        <v>10</v>
      </c>
      <c r="H60" s="92" t="s">
        <v>11</v>
      </c>
      <c r="I60" s="82"/>
      <c r="J60" s="82"/>
      <c r="K60" s="82"/>
      <c r="L60" s="82"/>
      <c r="M60" s="82"/>
      <c r="N60" s="82"/>
      <c r="O60" s="87"/>
      <c r="P60" s="87"/>
      <c r="Q60" s="87"/>
      <c r="R60" s="87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</row>
    <row r="61" spans="1:105" s="51" customFormat="1" ht="40.5" customHeight="1" x14ac:dyDescent="0.25">
      <c r="A61" s="92">
        <v>51</v>
      </c>
      <c r="B61" s="94" t="s">
        <v>169</v>
      </c>
      <c r="C61" s="66" t="s">
        <v>168</v>
      </c>
      <c r="D61" s="92" t="s">
        <v>20</v>
      </c>
      <c r="E61" s="92">
        <v>2</v>
      </c>
      <c r="F61" s="68">
        <f>83.92*E61</f>
        <v>167.84</v>
      </c>
      <c r="G61" s="92" t="s">
        <v>10</v>
      </c>
      <c r="H61" s="92" t="s">
        <v>11</v>
      </c>
      <c r="I61" s="82"/>
      <c r="J61" s="82"/>
      <c r="K61" s="82"/>
      <c r="L61" s="82"/>
      <c r="M61" s="82"/>
      <c r="N61" s="82"/>
      <c r="O61" s="87"/>
      <c r="P61" s="87"/>
      <c r="Q61" s="87"/>
      <c r="R61" s="87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</row>
    <row r="62" spans="1:105" s="51" customFormat="1" ht="30.75" customHeight="1" x14ac:dyDescent="0.25">
      <c r="A62" s="92">
        <v>52</v>
      </c>
      <c r="B62" s="94" t="s">
        <v>170</v>
      </c>
      <c r="C62" s="66" t="s">
        <v>165</v>
      </c>
      <c r="D62" s="92" t="s">
        <v>20</v>
      </c>
      <c r="E62" s="92">
        <v>6</v>
      </c>
      <c r="F62" s="68">
        <f>27.8*E62</f>
        <v>166.8</v>
      </c>
      <c r="G62" s="92" t="s">
        <v>10</v>
      </c>
      <c r="H62" s="92" t="s">
        <v>11</v>
      </c>
      <c r="I62" s="82"/>
      <c r="J62" s="82"/>
      <c r="K62" s="82"/>
      <c r="L62" s="82"/>
      <c r="M62" s="82"/>
      <c r="N62" s="82"/>
      <c r="O62" s="87"/>
      <c r="P62" s="87"/>
      <c r="Q62" s="87"/>
      <c r="R62" s="87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</row>
    <row r="63" spans="1:105" s="51" customFormat="1" ht="40.5" customHeight="1" x14ac:dyDescent="0.25">
      <c r="A63" s="92">
        <v>53</v>
      </c>
      <c r="B63" s="94" t="s">
        <v>170</v>
      </c>
      <c r="C63" s="66" t="s">
        <v>166</v>
      </c>
      <c r="D63" s="92" t="s">
        <v>52</v>
      </c>
      <c r="E63" s="92">
        <v>50</v>
      </c>
      <c r="F63" s="68">
        <f>10.95*E63</f>
        <v>547.5</v>
      </c>
      <c r="G63" s="92" t="s">
        <v>10</v>
      </c>
      <c r="H63" s="92" t="s">
        <v>11</v>
      </c>
      <c r="I63" s="82"/>
      <c r="J63" s="82"/>
      <c r="K63" s="82"/>
      <c r="L63" s="82"/>
      <c r="M63" s="82"/>
      <c r="N63" s="82"/>
      <c r="O63" s="87"/>
      <c r="P63" s="87"/>
      <c r="Q63" s="87"/>
      <c r="R63" s="87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</row>
    <row r="64" spans="1:105" s="51" customFormat="1" ht="40.5" customHeight="1" x14ac:dyDescent="0.25">
      <c r="A64" s="92">
        <v>54</v>
      </c>
      <c r="B64" s="94" t="s">
        <v>170</v>
      </c>
      <c r="C64" s="66" t="s">
        <v>167</v>
      </c>
      <c r="D64" s="92" t="s">
        <v>20</v>
      </c>
      <c r="E64" s="92">
        <v>1</v>
      </c>
      <c r="F64" s="68">
        <f>57.64*E64</f>
        <v>57.64</v>
      </c>
      <c r="G64" s="92" t="s">
        <v>10</v>
      </c>
      <c r="H64" s="92" t="s">
        <v>11</v>
      </c>
      <c r="I64" s="82"/>
      <c r="J64" s="82"/>
      <c r="K64" s="82"/>
      <c r="L64" s="82"/>
      <c r="M64" s="82"/>
      <c r="N64" s="82"/>
      <c r="O64" s="87"/>
      <c r="P64" s="87"/>
      <c r="Q64" s="87"/>
      <c r="R64" s="87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</row>
    <row r="65" spans="1:105" s="51" customFormat="1" ht="40.5" customHeight="1" x14ac:dyDescent="0.25">
      <c r="A65" s="92">
        <v>55</v>
      </c>
      <c r="B65" s="94" t="s">
        <v>170</v>
      </c>
      <c r="C65" s="66" t="s">
        <v>168</v>
      </c>
      <c r="D65" s="92" t="s">
        <v>20</v>
      </c>
      <c r="E65" s="92">
        <v>2</v>
      </c>
      <c r="F65" s="68">
        <f>83.92*E65</f>
        <v>167.84</v>
      </c>
      <c r="G65" s="92" t="s">
        <v>10</v>
      </c>
      <c r="H65" s="92" t="s">
        <v>11</v>
      </c>
      <c r="I65" s="82"/>
      <c r="J65" s="82"/>
      <c r="K65" s="82"/>
      <c r="L65" s="82"/>
      <c r="M65" s="82"/>
      <c r="N65" s="82"/>
      <c r="O65" s="87"/>
      <c r="P65" s="87"/>
      <c r="Q65" s="87"/>
      <c r="R65" s="87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</row>
    <row r="66" spans="1:105" s="51" customFormat="1" ht="62.25" customHeight="1" x14ac:dyDescent="0.25">
      <c r="A66" s="92">
        <v>56</v>
      </c>
      <c r="B66" s="94" t="s">
        <v>171</v>
      </c>
      <c r="C66" s="66" t="s">
        <v>172</v>
      </c>
      <c r="D66" s="92" t="s">
        <v>61</v>
      </c>
      <c r="E66" s="92">
        <f>61*2</f>
        <v>122</v>
      </c>
      <c r="F66" s="68">
        <f>28.81*E66</f>
        <v>3514.8199999999997</v>
      </c>
      <c r="G66" s="92" t="s">
        <v>14</v>
      </c>
      <c r="H66" s="92" t="s">
        <v>19</v>
      </c>
      <c r="I66" s="82"/>
      <c r="J66" s="82"/>
      <c r="K66" s="82"/>
      <c r="L66" s="82"/>
      <c r="M66" s="82"/>
      <c r="N66" s="82"/>
      <c r="O66" s="87"/>
      <c r="P66" s="87"/>
      <c r="Q66" s="87"/>
      <c r="R66" s="87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</row>
    <row r="67" spans="1:105" s="51" customFormat="1" ht="48" customHeight="1" x14ac:dyDescent="0.25">
      <c r="A67" s="92">
        <v>57</v>
      </c>
      <c r="B67" s="94" t="s">
        <v>171</v>
      </c>
      <c r="C67" s="66" t="s">
        <v>173</v>
      </c>
      <c r="D67" s="92" t="s">
        <v>61</v>
      </c>
      <c r="E67" s="92">
        <v>26</v>
      </c>
      <c r="F67" s="68">
        <f>436.83</f>
        <v>436.83</v>
      </c>
      <c r="G67" s="92" t="s">
        <v>10</v>
      </c>
      <c r="H67" s="92" t="s">
        <v>11</v>
      </c>
      <c r="I67" s="82"/>
      <c r="J67" s="82"/>
      <c r="K67" s="82"/>
      <c r="L67" s="82"/>
      <c r="M67" s="82"/>
      <c r="N67" s="82"/>
      <c r="O67" s="87"/>
      <c r="P67" s="87"/>
      <c r="Q67" s="87"/>
      <c r="R67" s="87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</row>
    <row r="68" spans="1:105" s="51" customFormat="1" ht="48" customHeight="1" x14ac:dyDescent="0.25">
      <c r="A68" s="92">
        <v>58</v>
      </c>
      <c r="B68" s="92" t="s">
        <v>176</v>
      </c>
      <c r="C68" s="64" t="s">
        <v>142</v>
      </c>
      <c r="D68" s="92" t="s">
        <v>61</v>
      </c>
      <c r="E68" s="92">
        <v>50</v>
      </c>
      <c r="F68" s="68">
        <f>31.1*E68</f>
        <v>1555</v>
      </c>
      <c r="G68" s="92" t="s">
        <v>19</v>
      </c>
      <c r="H68" s="92" t="s">
        <v>19</v>
      </c>
      <c r="I68" s="82"/>
      <c r="J68" s="82"/>
      <c r="K68" s="82"/>
      <c r="L68" s="82"/>
      <c r="M68" s="82"/>
      <c r="N68" s="82"/>
      <c r="O68" s="87"/>
      <c r="P68" s="87"/>
      <c r="Q68" s="87"/>
      <c r="R68" s="87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</row>
    <row r="69" spans="1:105" s="51" customFormat="1" ht="48" customHeight="1" x14ac:dyDescent="0.25">
      <c r="A69" s="92">
        <v>59</v>
      </c>
      <c r="B69" s="92" t="s">
        <v>177</v>
      </c>
      <c r="C69" s="64" t="s">
        <v>142</v>
      </c>
      <c r="D69" s="92" t="s">
        <v>61</v>
      </c>
      <c r="E69" s="92">
        <v>50</v>
      </c>
      <c r="F69" s="68">
        <f>31.1*E69</f>
        <v>1555</v>
      </c>
      <c r="G69" s="92" t="s">
        <v>16</v>
      </c>
      <c r="H69" s="92" t="s">
        <v>18</v>
      </c>
      <c r="I69" s="82"/>
      <c r="J69" s="82"/>
      <c r="K69" s="82"/>
      <c r="L69" s="82"/>
      <c r="M69" s="82"/>
      <c r="N69" s="82"/>
      <c r="O69" s="87"/>
      <c r="P69" s="87"/>
      <c r="Q69" s="87"/>
      <c r="R69" s="87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</row>
    <row r="70" spans="1:105" ht="23.25" customHeight="1" x14ac:dyDescent="0.25">
      <c r="A70" s="103" t="s">
        <v>13</v>
      </c>
      <c r="B70" s="103"/>
      <c r="C70" s="103"/>
      <c r="D70" s="103"/>
      <c r="E70" s="103"/>
      <c r="F70" s="80">
        <f>SUM(F11:F69)</f>
        <v>72049.999999999985</v>
      </c>
      <c r="G70" s="104"/>
      <c r="H70" s="104"/>
      <c r="I70" s="82"/>
      <c r="J70" s="82"/>
      <c r="K70" s="82"/>
      <c r="L70" s="82"/>
      <c r="M70" s="82"/>
      <c r="N70" s="82"/>
      <c r="O70" s="83"/>
      <c r="P70" s="83"/>
      <c r="Q70" s="83"/>
      <c r="R70" s="83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</row>
    <row r="71" spans="1:105" ht="18.75" x14ac:dyDescent="0.25">
      <c r="B71" s="93"/>
      <c r="D71" s="105"/>
      <c r="E71" s="105"/>
      <c r="F71" s="105"/>
      <c r="G71" s="105"/>
      <c r="I71" s="82"/>
      <c r="J71" s="82"/>
      <c r="K71" s="82"/>
      <c r="L71" s="82"/>
      <c r="M71" s="82"/>
      <c r="N71" s="82"/>
      <c r="O71" s="83"/>
      <c r="P71" s="83"/>
      <c r="Q71" s="83"/>
      <c r="R71" s="83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</row>
    <row r="72" spans="1:105" ht="18.75" x14ac:dyDescent="0.25">
      <c r="B72" s="19"/>
      <c r="C72"/>
      <c r="I72" s="71"/>
      <c r="J72" s="71"/>
      <c r="K72" s="71"/>
      <c r="L72" s="71"/>
      <c r="M72" s="71"/>
      <c r="N72" s="71"/>
      <c r="O72" s="43"/>
      <c r="P72" s="43"/>
      <c r="Q72" s="43"/>
      <c r="R72" s="43"/>
    </row>
    <row r="73" spans="1:105" ht="19.5" customHeight="1" x14ac:dyDescent="0.25">
      <c r="B73" s="106"/>
      <c r="E73" s="106"/>
      <c r="F73" s="106"/>
      <c r="G73" s="106"/>
      <c r="H73" s="106"/>
      <c r="I73" s="71"/>
      <c r="J73" s="71"/>
      <c r="K73" s="71"/>
      <c r="L73" s="71"/>
      <c r="M73" s="71"/>
      <c r="N73" s="71"/>
      <c r="O73" s="43"/>
      <c r="P73" s="43"/>
      <c r="Q73" s="43"/>
      <c r="R73" s="43"/>
    </row>
    <row r="74" spans="1:105" ht="15" customHeight="1" x14ac:dyDescent="0.25">
      <c r="B74" s="106"/>
      <c r="E74" s="106"/>
      <c r="F74" s="106"/>
      <c r="G74" s="106"/>
      <c r="H74" s="106"/>
      <c r="I74" s="71"/>
      <c r="J74" s="71"/>
      <c r="K74" s="71"/>
      <c r="L74" s="71"/>
      <c r="M74" s="71"/>
      <c r="N74" s="71"/>
      <c r="O74" s="43"/>
      <c r="P74" s="43"/>
      <c r="Q74" s="43"/>
      <c r="R74" s="43"/>
    </row>
    <row r="75" spans="1:105" ht="18.75" customHeight="1" x14ac:dyDescent="0.25">
      <c r="B75" s="91"/>
      <c r="E75" s="99"/>
      <c r="F75" s="99"/>
      <c r="G75" s="99"/>
      <c r="H75" s="99"/>
      <c r="I75" s="71"/>
      <c r="J75" s="71"/>
      <c r="K75" s="71"/>
      <c r="L75" s="71"/>
      <c r="M75" s="71"/>
      <c r="N75" s="71"/>
      <c r="O75" s="43"/>
      <c r="P75" s="43"/>
      <c r="Q75" s="43"/>
      <c r="R75" s="43"/>
    </row>
    <row r="76" spans="1:105" ht="60" customHeight="1" x14ac:dyDescent="0.25">
      <c r="B76" s="91"/>
      <c r="E76" s="99"/>
      <c r="F76" s="99"/>
      <c r="G76" s="99"/>
      <c r="H76" s="99"/>
      <c r="I76" s="71"/>
      <c r="J76" s="71"/>
      <c r="K76" s="71"/>
      <c r="L76" s="71"/>
      <c r="M76" s="71"/>
      <c r="N76" s="71"/>
      <c r="O76" s="43"/>
      <c r="P76" s="43"/>
      <c r="Q76" s="43"/>
      <c r="R76" s="43"/>
    </row>
    <row r="77" spans="1:105" ht="18.75" x14ac:dyDescent="0.25">
      <c r="B77" s="91"/>
      <c r="F77" s="91"/>
      <c r="I77" s="71"/>
      <c r="J77" s="71"/>
      <c r="K77" s="71"/>
      <c r="L77" s="71"/>
      <c r="M77" s="71"/>
      <c r="N77" s="71"/>
      <c r="O77" s="43"/>
      <c r="P77" s="43"/>
      <c r="Q77" s="43"/>
      <c r="R77" s="43"/>
    </row>
    <row r="78" spans="1:105" ht="31.5" customHeight="1" x14ac:dyDescent="0.25">
      <c r="B78" s="91"/>
      <c r="E78" s="100"/>
      <c r="F78" s="100"/>
      <c r="G78" s="100"/>
      <c r="H78" s="100"/>
      <c r="I78" s="71"/>
      <c r="J78" s="71"/>
      <c r="K78" s="71"/>
      <c r="L78" s="71"/>
      <c r="M78" s="71"/>
      <c r="N78" s="71"/>
      <c r="O78" s="43"/>
      <c r="P78" s="43"/>
      <c r="Q78" s="43"/>
      <c r="R78" s="43"/>
    </row>
    <row r="79" spans="1:105" x14ac:dyDescent="0.25">
      <c r="I79" s="71"/>
      <c r="J79" s="71"/>
      <c r="K79" s="71"/>
      <c r="L79" s="71"/>
      <c r="M79" s="71"/>
      <c r="N79" s="71"/>
      <c r="O79" s="43"/>
      <c r="P79" s="43"/>
      <c r="Q79" s="43"/>
      <c r="R79" s="43"/>
    </row>
    <row r="80" spans="1:105" x14ac:dyDescent="0.25">
      <c r="I80" s="71"/>
      <c r="J80" s="71"/>
      <c r="K80" s="71"/>
      <c r="L80" s="71"/>
      <c r="M80" s="71"/>
      <c r="N80" s="71"/>
      <c r="O80" s="43"/>
      <c r="P80" s="43"/>
      <c r="Q80" s="43"/>
      <c r="R80" s="43"/>
    </row>
    <row r="81" spans="9:18" x14ac:dyDescent="0.25">
      <c r="I81" s="71"/>
      <c r="J81" s="71"/>
      <c r="K81" s="71"/>
      <c r="L81" s="71"/>
      <c r="M81" s="71"/>
      <c r="N81" s="71"/>
      <c r="O81" s="43"/>
      <c r="P81" s="43"/>
      <c r="Q81" s="43"/>
      <c r="R81" s="43"/>
    </row>
    <row r="82" spans="9:18" x14ac:dyDescent="0.25">
      <c r="I82" s="71"/>
      <c r="J82" s="71"/>
      <c r="K82" s="71"/>
      <c r="L82" s="71"/>
      <c r="M82" s="71"/>
      <c r="N82" s="71"/>
      <c r="O82" s="43"/>
      <c r="P82" s="43"/>
      <c r="Q82" s="43"/>
      <c r="R82" s="43"/>
    </row>
    <row r="83" spans="9:18" x14ac:dyDescent="0.25">
      <c r="I83" s="71"/>
      <c r="J83" s="71"/>
      <c r="K83" s="71"/>
      <c r="L83" s="71"/>
      <c r="M83" s="71"/>
      <c r="N83" s="71"/>
      <c r="O83" s="43"/>
      <c r="P83" s="43"/>
      <c r="Q83" s="43"/>
      <c r="R83" s="43"/>
    </row>
  </sheetData>
  <mergeCells count="20">
    <mergeCell ref="E76:H76"/>
    <mergeCell ref="E78:H78"/>
    <mergeCell ref="A70:E70"/>
    <mergeCell ref="G70:H70"/>
    <mergeCell ref="D71:G71"/>
    <mergeCell ref="B73:B74"/>
    <mergeCell ref="E73:H74"/>
    <mergeCell ref="E75:H75"/>
    <mergeCell ref="G6:H8"/>
    <mergeCell ref="B10:H10"/>
    <mergeCell ref="A6:A10"/>
    <mergeCell ref="B6:B9"/>
    <mergeCell ref="C6:C9"/>
    <mergeCell ref="D6:D9"/>
    <mergeCell ref="E6:E9"/>
    <mergeCell ref="F6:F9"/>
    <mergeCell ref="A5:H5"/>
    <mergeCell ref="D1:G1"/>
    <mergeCell ref="B2:H3"/>
    <mergeCell ref="A4:H4"/>
  </mergeCells>
  <pageMargins left="0.39370078740157483" right="0.39370078740157483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F87"/>
  <sheetViews>
    <sheetView topLeftCell="A7" zoomScale="80" zoomScaleNormal="80" workbookViewId="0">
      <selection activeCell="B16" sqref="B16:B17"/>
    </sheetView>
  </sheetViews>
  <sheetFormatPr defaultRowHeight="15" x14ac:dyDescent="0.25"/>
  <cols>
    <col min="1" max="1" width="5.5703125" style="6" customWidth="1"/>
    <col min="2" max="2" width="38.7109375" style="9" customWidth="1"/>
    <col min="3" max="3" width="34" style="8" customWidth="1"/>
    <col min="4" max="4" width="9.85546875" style="9" customWidth="1"/>
    <col min="5" max="5" width="11.7109375" style="9" customWidth="1"/>
    <col min="6" max="6" width="14" style="8" customWidth="1"/>
    <col min="7" max="7" width="11.42578125" style="8" customWidth="1"/>
    <col min="8" max="8" width="11.28515625" style="8" customWidth="1"/>
    <col min="9" max="9" width="9.140625" style="62"/>
    <col min="10" max="13" width="12.5703125" style="62" customWidth="1"/>
    <col min="14" max="14" width="9.85546875" style="62" bestFit="1" customWidth="1"/>
    <col min="15" max="19" width="9.140625" style="62"/>
    <col min="20" max="16384" width="9.140625" style="6"/>
  </cols>
  <sheetData>
    <row r="1" spans="1:23" ht="18.75" x14ac:dyDescent="0.25">
      <c r="D1" s="98" t="s">
        <v>178</v>
      </c>
      <c r="E1" s="98"/>
      <c r="F1" s="95"/>
      <c r="G1" s="95"/>
      <c r="H1" s="95"/>
    </row>
    <row r="2" spans="1:23" ht="12" customHeight="1" x14ac:dyDescent="0.25">
      <c r="D2" s="96"/>
      <c r="E2" s="96"/>
      <c r="F2" s="95"/>
      <c r="G2" s="95"/>
      <c r="H2" s="95"/>
    </row>
    <row r="3" spans="1:23" ht="18.75" customHeight="1" x14ac:dyDescent="0.25">
      <c r="D3" s="99" t="s">
        <v>179</v>
      </c>
      <c r="E3" s="99"/>
      <c r="F3" s="99"/>
      <c r="G3" s="99"/>
      <c r="H3" s="99"/>
    </row>
    <row r="4" spans="1:23" ht="18.75" x14ac:dyDescent="0.25">
      <c r="D4" s="96"/>
      <c r="E4" s="91"/>
      <c r="F4" s="95"/>
      <c r="G4" s="95"/>
      <c r="H4" s="95"/>
    </row>
    <row r="5" spans="1:23" ht="18.75" hidden="1" x14ac:dyDescent="0.25">
      <c r="D5" s="100" t="s">
        <v>174</v>
      </c>
      <c r="E5" s="100"/>
      <c r="F5" s="100"/>
      <c r="G5" s="100"/>
      <c r="H5" s="95"/>
    </row>
    <row r="6" spans="1:23" ht="12.75" customHeight="1" x14ac:dyDescent="0.25">
      <c r="A6" s="5"/>
      <c r="B6" s="101" t="s">
        <v>0</v>
      </c>
      <c r="C6" s="101"/>
      <c r="D6" s="101"/>
      <c r="E6" s="101"/>
      <c r="F6" s="101"/>
      <c r="G6" s="101"/>
      <c r="H6" s="10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43"/>
      <c r="U6" s="43"/>
      <c r="V6" s="43"/>
      <c r="W6" s="43"/>
    </row>
    <row r="7" spans="1:23" ht="12.75" customHeight="1" x14ac:dyDescent="0.25">
      <c r="A7" s="5"/>
      <c r="B7" s="101"/>
      <c r="C7" s="101"/>
      <c r="D7" s="101"/>
      <c r="E7" s="101"/>
      <c r="F7" s="101"/>
      <c r="G7" s="101"/>
      <c r="H7" s="10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3"/>
      <c r="U7" s="43"/>
      <c r="V7" s="43"/>
      <c r="W7" s="43"/>
    </row>
    <row r="8" spans="1:23" ht="21.75" customHeight="1" x14ac:dyDescent="0.25">
      <c r="A8" s="101" t="s">
        <v>175</v>
      </c>
      <c r="B8" s="101"/>
      <c r="C8" s="101"/>
      <c r="D8" s="101"/>
      <c r="E8" s="101"/>
      <c r="F8" s="101"/>
      <c r="G8" s="101"/>
      <c r="H8" s="10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43"/>
      <c r="U8" s="43"/>
      <c r="V8" s="43"/>
      <c r="W8" s="43"/>
    </row>
    <row r="9" spans="1:23" ht="12.75" customHeight="1" x14ac:dyDescent="0.25">
      <c r="A9" s="97"/>
      <c r="B9" s="97"/>
      <c r="C9" s="97"/>
      <c r="D9" s="97"/>
      <c r="E9" s="97"/>
      <c r="F9" s="97"/>
      <c r="G9" s="97"/>
      <c r="H9" s="97"/>
      <c r="I9" s="71"/>
      <c r="J9" s="71"/>
      <c r="K9" s="73" t="s">
        <v>14</v>
      </c>
      <c r="L9" s="73" t="s">
        <v>16</v>
      </c>
      <c r="M9" s="73" t="s">
        <v>30</v>
      </c>
      <c r="N9" s="71"/>
      <c r="O9" s="71"/>
      <c r="P9" s="71"/>
      <c r="Q9" s="71"/>
      <c r="R9" s="71"/>
      <c r="S9" s="71"/>
      <c r="T9" s="43"/>
      <c r="U9" s="43"/>
      <c r="V9" s="43"/>
      <c r="W9" s="43"/>
    </row>
    <row r="10" spans="1:23" ht="12.75" customHeight="1" x14ac:dyDescent="0.25">
      <c r="A10" s="102" t="s">
        <v>21</v>
      </c>
      <c r="B10" s="102" t="s">
        <v>1</v>
      </c>
      <c r="C10" s="102" t="s">
        <v>2</v>
      </c>
      <c r="D10" s="102" t="s">
        <v>3</v>
      </c>
      <c r="E10" s="102" t="s">
        <v>4</v>
      </c>
      <c r="F10" s="102" t="s">
        <v>5</v>
      </c>
      <c r="G10" s="102" t="s">
        <v>6</v>
      </c>
      <c r="H10" s="102"/>
      <c r="I10" s="71"/>
      <c r="J10" s="73" t="s">
        <v>10</v>
      </c>
      <c r="K10" s="73" t="s">
        <v>15</v>
      </c>
      <c r="L10" s="73" t="s">
        <v>17</v>
      </c>
      <c r="M10" s="74" t="s">
        <v>22</v>
      </c>
      <c r="N10" s="71"/>
      <c r="O10" s="71"/>
      <c r="P10" s="71"/>
      <c r="Q10" s="71"/>
      <c r="R10" s="71"/>
      <c r="S10" s="71"/>
      <c r="T10" s="43"/>
      <c r="U10" s="43"/>
      <c r="V10" s="43"/>
      <c r="W10" s="43"/>
    </row>
    <row r="11" spans="1:23" ht="12.75" customHeight="1" x14ac:dyDescent="0.25">
      <c r="A11" s="102"/>
      <c r="B11" s="102"/>
      <c r="C11" s="102"/>
      <c r="D11" s="102"/>
      <c r="E11" s="102"/>
      <c r="F11" s="102"/>
      <c r="G11" s="102"/>
      <c r="H11" s="102"/>
      <c r="I11" s="71"/>
      <c r="J11" s="73" t="s">
        <v>11</v>
      </c>
      <c r="K11" s="73" t="s">
        <v>19</v>
      </c>
      <c r="L11" s="73" t="s">
        <v>18</v>
      </c>
      <c r="M11" s="74" t="s">
        <v>125</v>
      </c>
      <c r="N11" s="71"/>
      <c r="O11" s="71"/>
      <c r="P11" s="71"/>
      <c r="Q11" s="71"/>
      <c r="R11" s="71"/>
      <c r="S11" s="71"/>
      <c r="T11" s="43"/>
      <c r="U11" s="43"/>
      <c r="V11" s="43"/>
      <c r="W11" s="43"/>
    </row>
    <row r="12" spans="1:23" ht="12.75" customHeight="1" thickBot="1" x14ac:dyDescent="0.3">
      <c r="A12" s="102"/>
      <c r="B12" s="102"/>
      <c r="C12" s="102"/>
      <c r="D12" s="102"/>
      <c r="E12" s="102"/>
      <c r="F12" s="102"/>
      <c r="G12" s="102"/>
      <c r="H12" s="102"/>
      <c r="I12" s="71"/>
      <c r="M12" s="74" t="s">
        <v>126</v>
      </c>
      <c r="N12" s="71"/>
      <c r="O12" s="71"/>
      <c r="P12" s="71"/>
      <c r="Q12" s="71"/>
      <c r="R12" s="71"/>
      <c r="S12" s="71"/>
      <c r="T12" s="43"/>
      <c r="U12" s="43"/>
      <c r="V12" s="43"/>
      <c r="W12" s="43"/>
    </row>
    <row r="13" spans="1:23" ht="19.5" customHeight="1" x14ac:dyDescent="0.25">
      <c r="A13" s="102"/>
      <c r="B13" s="102"/>
      <c r="C13" s="102"/>
      <c r="D13" s="102"/>
      <c r="E13" s="102"/>
      <c r="F13" s="102"/>
      <c r="G13" s="81" t="s">
        <v>7</v>
      </c>
      <c r="H13" s="81" t="s">
        <v>8</v>
      </c>
      <c r="I13" s="71"/>
      <c r="J13" s="75" t="s">
        <v>158</v>
      </c>
      <c r="K13" s="76" t="s">
        <v>159</v>
      </c>
      <c r="L13" s="76" t="s">
        <v>160</v>
      </c>
      <c r="M13" s="77" t="s">
        <v>161</v>
      </c>
      <c r="N13" s="71"/>
      <c r="O13" s="71"/>
      <c r="P13" s="71"/>
      <c r="Q13" s="71"/>
      <c r="R13" s="71"/>
      <c r="S13" s="71"/>
      <c r="T13" s="43"/>
      <c r="U13" s="43"/>
      <c r="V13" s="43"/>
      <c r="W13" s="43"/>
    </row>
    <row r="14" spans="1:23" ht="23.25" customHeight="1" x14ac:dyDescent="0.25">
      <c r="A14" s="102"/>
      <c r="B14" s="102" t="s">
        <v>9</v>
      </c>
      <c r="C14" s="102"/>
      <c r="D14" s="102"/>
      <c r="E14" s="102"/>
      <c r="F14" s="102"/>
      <c r="G14" s="102"/>
      <c r="H14" s="102"/>
      <c r="I14" s="71"/>
      <c r="J14" s="78">
        <v>14000</v>
      </c>
      <c r="K14" s="78">
        <v>20000</v>
      </c>
      <c r="L14" s="78">
        <v>23000</v>
      </c>
      <c r="M14" s="78">
        <v>15050</v>
      </c>
      <c r="N14" s="71">
        <f>J14+K14+L14+M14</f>
        <v>72050</v>
      </c>
      <c r="O14" s="71"/>
      <c r="P14" s="71"/>
      <c r="Q14" s="71"/>
      <c r="R14" s="71"/>
      <c r="S14" s="71"/>
      <c r="T14" s="43"/>
      <c r="U14" s="43"/>
      <c r="V14" s="43"/>
      <c r="W14" s="43"/>
    </row>
    <row r="15" spans="1:23" ht="40.5" customHeight="1" x14ac:dyDescent="0.25">
      <c r="A15" s="81">
        <v>1</v>
      </c>
      <c r="B15" s="81" t="s">
        <v>53</v>
      </c>
      <c r="C15" s="64" t="s">
        <v>51</v>
      </c>
      <c r="D15" s="81" t="s">
        <v>52</v>
      </c>
      <c r="E15" s="81">
        <v>50</v>
      </c>
      <c r="F15" s="65">
        <f>13*E15</f>
        <v>650</v>
      </c>
      <c r="G15" s="81" t="s">
        <v>11</v>
      </c>
      <c r="H15" s="81" t="s">
        <v>11</v>
      </c>
      <c r="I15" s="71"/>
      <c r="J15" s="79">
        <f>F17+F15+F16+F18+F24+F26+F35+F36+F37+F43+F21+F54+F55+F60+F61+F56+F57+F58+F59+F62+F63+F64+F65+F66+F67+F68+F69+F71</f>
        <v>13544.649999999996</v>
      </c>
      <c r="K15" s="72">
        <f>F23+F30+F32+F50+F51+F53+F46+F47+F48+F70+F72</f>
        <v>20295.86</v>
      </c>
      <c r="L15" s="72">
        <f>F19+F20+F25+F34+F39+F42+F44+F45+F52+F73</f>
        <v>23724.59</v>
      </c>
      <c r="M15" s="79">
        <f>F22+F27+F28+F29+F31+F33+F38+F49+F40+F41</f>
        <v>14484.9</v>
      </c>
      <c r="N15" s="79">
        <f>M15+L15+K15+J15</f>
        <v>72050</v>
      </c>
      <c r="O15" s="71"/>
      <c r="P15" s="71"/>
      <c r="Q15" s="71"/>
      <c r="R15" s="71"/>
      <c r="S15" s="71"/>
      <c r="T15" s="43"/>
      <c r="U15" s="43"/>
      <c r="V15" s="43"/>
      <c r="W15" s="43"/>
    </row>
    <row r="16" spans="1:23" ht="40.5" customHeight="1" x14ac:dyDescent="0.25">
      <c r="A16" s="81">
        <v>2</v>
      </c>
      <c r="B16" s="107" t="s">
        <v>54</v>
      </c>
      <c r="C16" s="64" t="s">
        <v>51</v>
      </c>
      <c r="D16" s="81" t="s">
        <v>52</v>
      </c>
      <c r="E16" s="81">
        <v>56</v>
      </c>
      <c r="F16" s="65">
        <f>13*E16</f>
        <v>728</v>
      </c>
      <c r="G16" s="81" t="s">
        <v>11</v>
      </c>
      <c r="H16" s="81" t="s">
        <v>11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43"/>
      <c r="U16" s="43"/>
      <c r="V16" s="43"/>
      <c r="W16" s="43"/>
    </row>
    <row r="17" spans="1:110" ht="40.5" customHeight="1" x14ac:dyDescent="0.25">
      <c r="A17" s="90">
        <v>3</v>
      </c>
      <c r="B17" s="108"/>
      <c r="C17" s="64" t="s">
        <v>142</v>
      </c>
      <c r="D17" s="81" t="s">
        <v>61</v>
      </c>
      <c r="E17" s="81">
        <v>20</v>
      </c>
      <c r="F17" s="68">
        <f>35*E17</f>
        <v>700</v>
      </c>
      <c r="G17" s="90" t="s">
        <v>11</v>
      </c>
      <c r="H17" s="90" t="s">
        <v>11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43"/>
      <c r="U17" s="43"/>
      <c r="V17" s="43"/>
      <c r="W17" s="43"/>
    </row>
    <row r="18" spans="1:110" ht="40.5" customHeight="1" x14ac:dyDescent="0.25">
      <c r="A18" s="90">
        <v>4</v>
      </c>
      <c r="B18" s="102" t="s">
        <v>63</v>
      </c>
      <c r="C18" s="66" t="s">
        <v>136</v>
      </c>
      <c r="D18" s="67" t="s">
        <v>137</v>
      </c>
      <c r="E18" s="67">
        <v>10</v>
      </c>
      <c r="F18" s="68">
        <f>50*E18</f>
        <v>500</v>
      </c>
      <c r="G18" s="81" t="s">
        <v>11</v>
      </c>
      <c r="H18" s="81" t="s">
        <v>11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43"/>
      <c r="U18" s="43"/>
      <c r="V18" s="43"/>
      <c r="W18" s="43"/>
    </row>
    <row r="19" spans="1:110" ht="40.5" customHeight="1" x14ac:dyDescent="0.25">
      <c r="A19" s="90">
        <v>5</v>
      </c>
      <c r="B19" s="102"/>
      <c r="C19" s="66" t="s">
        <v>70</v>
      </c>
      <c r="D19" s="67" t="s">
        <v>61</v>
      </c>
      <c r="E19" s="67">
        <v>56</v>
      </c>
      <c r="F19" s="65">
        <f>31.68*E19</f>
        <v>1774.08</v>
      </c>
      <c r="G19" s="81" t="s">
        <v>16</v>
      </c>
      <c r="H19" s="81" t="s">
        <v>16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U19" s="83"/>
      <c r="V19" s="83"/>
      <c r="W19" s="83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</row>
    <row r="20" spans="1:110" ht="40.5" customHeight="1" x14ac:dyDescent="0.25">
      <c r="A20" s="90">
        <v>6</v>
      </c>
      <c r="B20" s="81" t="s">
        <v>101</v>
      </c>
      <c r="C20" s="66" t="s">
        <v>100</v>
      </c>
      <c r="D20" s="67" t="s">
        <v>52</v>
      </c>
      <c r="E20" s="67">
        <v>241</v>
      </c>
      <c r="F20" s="65">
        <f>26.05*E20</f>
        <v>6278.05</v>
      </c>
      <c r="G20" s="81" t="s">
        <v>16</v>
      </c>
      <c r="H20" s="81" t="s">
        <v>16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  <c r="U20" s="83"/>
      <c r="V20" s="83"/>
      <c r="W20" s="83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</row>
    <row r="21" spans="1:110" ht="40.5" customHeight="1" x14ac:dyDescent="0.25">
      <c r="A21" s="90">
        <v>7</v>
      </c>
      <c r="B21" s="102" t="s">
        <v>56</v>
      </c>
      <c r="C21" s="64" t="s">
        <v>51</v>
      </c>
      <c r="D21" s="81" t="s">
        <v>137</v>
      </c>
      <c r="E21" s="81">
        <v>56</v>
      </c>
      <c r="F21" s="65">
        <f>13*E21</f>
        <v>728</v>
      </c>
      <c r="G21" s="81" t="s">
        <v>11</v>
      </c>
      <c r="H21" s="81" t="s">
        <v>11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  <c r="U21" s="83"/>
      <c r="V21" s="83"/>
      <c r="W21" s="83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</row>
    <row r="22" spans="1:110" ht="40.5" customHeight="1" x14ac:dyDescent="0.25">
      <c r="A22" s="90">
        <v>8</v>
      </c>
      <c r="B22" s="102"/>
      <c r="C22" s="64" t="s">
        <v>141</v>
      </c>
      <c r="D22" s="81" t="s">
        <v>137</v>
      </c>
      <c r="E22" s="81">
        <v>30</v>
      </c>
      <c r="F22" s="68">
        <f>50*E22</f>
        <v>1500</v>
      </c>
      <c r="G22" s="81" t="s">
        <v>30</v>
      </c>
      <c r="H22" s="81" t="s">
        <v>30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  <c r="U22" s="83"/>
      <c r="V22" s="83"/>
      <c r="W22" s="83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</row>
    <row r="23" spans="1:110" ht="40.5" customHeight="1" x14ac:dyDescent="0.25">
      <c r="A23" s="90">
        <v>9</v>
      </c>
      <c r="B23" s="102"/>
      <c r="C23" s="64" t="s">
        <v>142</v>
      </c>
      <c r="D23" s="81" t="s">
        <v>61</v>
      </c>
      <c r="E23" s="81">
        <v>15</v>
      </c>
      <c r="F23" s="68">
        <f>35*E23</f>
        <v>525</v>
      </c>
      <c r="G23" s="81" t="s">
        <v>19</v>
      </c>
      <c r="H23" s="81" t="s">
        <v>19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/>
      <c r="U23" s="83"/>
      <c r="V23" s="83"/>
      <c r="W23" s="83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</row>
    <row r="24" spans="1:110" ht="40.5" customHeight="1" x14ac:dyDescent="0.25">
      <c r="A24" s="90">
        <v>10</v>
      </c>
      <c r="B24" s="81" t="s">
        <v>60</v>
      </c>
      <c r="C24" s="66" t="s">
        <v>82</v>
      </c>
      <c r="D24" s="67" t="s">
        <v>52</v>
      </c>
      <c r="E24" s="67">
        <v>12</v>
      </c>
      <c r="F24" s="68">
        <f>18.66*E24</f>
        <v>223.92000000000002</v>
      </c>
      <c r="G24" s="81" t="s">
        <v>11</v>
      </c>
      <c r="H24" s="81" t="s">
        <v>11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  <c r="U24" s="83"/>
      <c r="V24" s="83"/>
      <c r="W24" s="83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</row>
    <row r="25" spans="1:110" ht="40.5" customHeight="1" x14ac:dyDescent="0.25">
      <c r="A25" s="90">
        <v>11</v>
      </c>
      <c r="B25" s="81" t="s">
        <v>128</v>
      </c>
      <c r="C25" s="66" t="s">
        <v>129</v>
      </c>
      <c r="D25" s="81" t="s">
        <v>61</v>
      </c>
      <c r="E25" s="81">
        <v>170</v>
      </c>
      <c r="F25" s="68">
        <f>28.77*E25</f>
        <v>4890.8999999999996</v>
      </c>
      <c r="G25" s="81" t="s">
        <v>16</v>
      </c>
      <c r="H25" s="81" t="s">
        <v>16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3"/>
      <c r="U25" s="83"/>
      <c r="V25" s="83"/>
      <c r="W25" s="83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</row>
    <row r="26" spans="1:110" ht="40.5" customHeight="1" x14ac:dyDescent="0.25">
      <c r="A26" s="90">
        <v>12</v>
      </c>
      <c r="B26" s="102" t="s">
        <v>62</v>
      </c>
      <c r="C26" s="66" t="s">
        <v>144</v>
      </c>
      <c r="D26" s="67" t="s">
        <v>52</v>
      </c>
      <c r="E26" s="67">
        <v>10</v>
      </c>
      <c r="F26" s="68">
        <f>50*E26</f>
        <v>500</v>
      </c>
      <c r="G26" s="81" t="s">
        <v>11</v>
      </c>
      <c r="H26" s="81" t="s">
        <v>11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83"/>
      <c r="V26" s="83"/>
      <c r="W26" s="83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</row>
    <row r="27" spans="1:110" ht="40.5" customHeight="1" x14ac:dyDescent="0.25">
      <c r="A27" s="90">
        <v>13</v>
      </c>
      <c r="B27" s="102"/>
      <c r="C27" s="66" t="s">
        <v>145</v>
      </c>
      <c r="D27" s="67" t="s">
        <v>137</v>
      </c>
      <c r="E27" s="67">
        <v>10</v>
      </c>
      <c r="F27" s="68">
        <f>50*E27</f>
        <v>500</v>
      </c>
      <c r="G27" s="81" t="s">
        <v>30</v>
      </c>
      <c r="H27" s="81" t="s">
        <v>30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  <c r="U27" s="83"/>
      <c r="V27" s="83"/>
      <c r="W27" s="83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</row>
    <row r="28" spans="1:110" ht="40.5" customHeight="1" x14ac:dyDescent="0.25">
      <c r="A28" s="90">
        <v>14</v>
      </c>
      <c r="B28" s="81" t="s">
        <v>69</v>
      </c>
      <c r="C28" s="66" t="s">
        <v>70</v>
      </c>
      <c r="D28" s="67" t="s">
        <v>61</v>
      </c>
      <c r="E28" s="67">
        <v>30</v>
      </c>
      <c r="F28" s="65">
        <f>31.68*E28</f>
        <v>950.4</v>
      </c>
      <c r="G28" s="81" t="s">
        <v>30</v>
      </c>
      <c r="H28" s="81" t="s">
        <v>30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  <c r="U28" s="83"/>
      <c r="V28" s="83"/>
      <c r="W28" s="83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</row>
    <row r="29" spans="1:110" ht="40.5" customHeight="1" x14ac:dyDescent="0.25">
      <c r="A29" s="90">
        <v>15</v>
      </c>
      <c r="B29" s="81" t="s">
        <v>139</v>
      </c>
      <c r="C29" s="66" t="s">
        <v>129</v>
      </c>
      <c r="D29" s="67" t="s">
        <v>61</v>
      </c>
      <c r="E29" s="67">
        <v>170</v>
      </c>
      <c r="F29" s="68">
        <f>28.77*E29</f>
        <v>4890.8999999999996</v>
      </c>
      <c r="G29" s="81" t="s">
        <v>30</v>
      </c>
      <c r="H29" s="81" t="s">
        <v>30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  <c r="U29" s="83"/>
      <c r="V29" s="83"/>
      <c r="W29" s="83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</row>
    <row r="30" spans="1:110" ht="40.5" customHeight="1" x14ac:dyDescent="0.25">
      <c r="A30" s="90">
        <v>16</v>
      </c>
      <c r="B30" s="102" t="s">
        <v>140</v>
      </c>
      <c r="C30" s="64" t="s">
        <v>146</v>
      </c>
      <c r="D30" s="81" t="s">
        <v>61</v>
      </c>
      <c r="E30" s="67">
        <v>3</v>
      </c>
      <c r="F30" s="68">
        <f>18.28*E30</f>
        <v>54.84</v>
      </c>
      <c r="G30" s="81" t="s">
        <v>19</v>
      </c>
      <c r="H30" s="81" t="s">
        <v>19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</row>
    <row r="31" spans="1:110" ht="40.5" customHeight="1" x14ac:dyDescent="0.25">
      <c r="A31" s="90">
        <v>17</v>
      </c>
      <c r="B31" s="102"/>
      <c r="C31" s="66" t="s">
        <v>71</v>
      </c>
      <c r="D31" s="67" t="s">
        <v>52</v>
      </c>
      <c r="E31" s="67">
        <v>18</v>
      </c>
      <c r="F31" s="68">
        <f>50*E31</f>
        <v>900</v>
      </c>
      <c r="G31" s="81" t="s">
        <v>30</v>
      </c>
      <c r="H31" s="81" t="s">
        <v>30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  <c r="U31" s="83"/>
      <c r="V31" s="83"/>
      <c r="W31" s="83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</row>
    <row r="32" spans="1:110" ht="40.5" customHeight="1" x14ac:dyDescent="0.25">
      <c r="A32" s="90">
        <v>18</v>
      </c>
      <c r="B32" s="102" t="s">
        <v>73</v>
      </c>
      <c r="C32" s="66" t="s">
        <v>146</v>
      </c>
      <c r="D32" s="67" t="s">
        <v>61</v>
      </c>
      <c r="E32" s="67">
        <v>6</v>
      </c>
      <c r="F32" s="68">
        <f>18.28*E32</f>
        <v>109.68</v>
      </c>
      <c r="G32" s="81" t="s">
        <v>19</v>
      </c>
      <c r="H32" s="81" t="s">
        <v>19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3"/>
      <c r="U32" s="83"/>
      <c r="V32" s="83"/>
      <c r="W32" s="83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</row>
    <row r="33" spans="1:110" ht="40.5" customHeight="1" x14ac:dyDescent="0.25">
      <c r="A33" s="90">
        <v>19</v>
      </c>
      <c r="B33" s="102"/>
      <c r="C33" s="66" t="s">
        <v>71</v>
      </c>
      <c r="D33" s="67" t="s">
        <v>52</v>
      </c>
      <c r="E33" s="67">
        <v>16</v>
      </c>
      <c r="F33" s="68">
        <f>50*E33</f>
        <v>800</v>
      </c>
      <c r="G33" s="81" t="s">
        <v>30</v>
      </c>
      <c r="H33" s="81" t="s">
        <v>30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3"/>
      <c r="U33" s="83"/>
      <c r="V33" s="83"/>
      <c r="W33" s="83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</row>
    <row r="34" spans="1:110" ht="35.25" customHeight="1" x14ac:dyDescent="0.25">
      <c r="A34" s="90">
        <v>20</v>
      </c>
      <c r="B34" s="102" t="s">
        <v>83</v>
      </c>
      <c r="C34" s="64" t="s">
        <v>146</v>
      </c>
      <c r="D34" s="81" t="s">
        <v>61</v>
      </c>
      <c r="E34" s="67">
        <v>6</v>
      </c>
      <c r="F34" s="68">
        <f>18.28*E34</f>
        <v>109.68</v>
      </c>
      <c r="G34" s="81" t="s">
        <v>16</v>
      </c>
      <c r="H34" s="81" t="s">
        <v>16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3"/>
      <c r="U34" s="83"/>
      <c r="V34" s="83"/>
      <c r="W34" s="83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</row>
    <row r="35" spans="1:110" ht="35.25" customHeight="1" x14ac:dyDescent="0.25">
      <c r="A35" s="90">
        <v>21</v>
      </c>
      <c r="B35" s="102"/>
      <c r="C35" s="66" t="s">
        <v>82</v>
      </c>
      <c r="D35" s="67" t="s">
        <v>52</v>
      </c>
      <c r="E35" s="67">
        <v>7</v>
      </c>
      <c r="F35" s="68">
        <f>18.66*E35</f>
        <v>130.62</v>
      </c>
      <c r="G35" s="81" t="s">
        <v>11</v>
      </c>
      <c r="H35" s="81" t="s">
        <v>11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/>
      <c r="U35" s="83"/>
      <c r="V35" s="83"/>
      <c r="W35" s="83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</row>
    <row r="36" spans="1:110" ht="35.25" customHeight="1" x14ac:dyDescent="0.25">
      <c r="A36" s="90">
        <v>22</v>
      </c>
      <c r="B36" s="81" t="s">
        <v>84</v>
      </c>
      <c r="C36" s="66" t="s">
        <v>82</v>
      </c>
      <c r="D36" s="67" t="s">
        <v>52</v>
      </c>
      <c r="E36" s="67">
        <v>7</v>
      </c>
      <c r="F36" s="68">
        <f>18.66*E36</f>
        <v>130.62</v>
      </c>
      <c r="G36" s="81" t="s">
        <v>11</v>
      </c>
      <c r="H36" s="81" t="s">
        <v>11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/>
      <c r="U36" s="83"/>
      <c r="V36" s="83"/>
      <c r="W36" s="83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</row>
    <row r="37" spans="1:110" ht="35.25" customHeight="1" x14ac:dyDescent="0.25">
      <c r="A37" s="90">
        <v>23</v>
      </c>
      <c r="B37" s="81" t="s">
        <v>85</v>
      </c>
      <c r="C37" s="66" t="s">
        <v>82</v>
      </c>
      <c r="D37" s="67" t="s">
        <v>52</v>
      </c>
      <c r="E37" s="67">
        <v>7</v>
      </c>
      <c r="F37" s="68">
        <f>18.66*E37</f>
        <v>130.62</v>
      </c>
      <c r="G37" s="81" t="s">
        <v>11</v>
      </c>
      <c r="H37" s="81" t="s">
        <v>11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  <c r="U37" s="83"/>
      <c r="V37" s="83"/>
      <c r="W37" s="83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</row>
    <row r="38" spans="1:110" ht="35.25" customHeight="1" x14ac:dyDescent="0.25">
      <c r="A38" s="90">
        <v>24</v>
      </c>
      <c r="B38" s="102" t="s">
        <v>65</v>
      </c>
      <c r="C38" s="66" t="s">
        <v>148</v>
      </c>
      <c r="D38" s="81" t="s">
        <v>52</v>
      </c>
      <c r="E38" s="67">
        <v>8</v>
      </c>
      <c r="F38" s="68">
        <f>50*E38</f>
        <v>400</v>
      </c>
      <c r="G38" s="81" t="s">
        <v>30</v>
      </c>
      <c r="H38" s="81" t="s">
        <v>30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</row>
    <row r="39" spans="1:110" ht="35.25" customHeight="1" x14ac:dyDescent="0.25">
      <c r="A39" s="90">
        <v>25</v>
      </c>
      <c r="B39" s="102"/>
      <c r="C39" s="66" t="s">
        <v>92</v>
      </c>
      <c r="D39" s="67" t="s">
        <v>61</v>
      </c>
      <c r="E39" s="67">
        <v>52</v>
      </c>
      <c r="F39" s="68">
        <f>78*E39</f>
        <v>4056</v>
      </c>
      <c r="G39" s="81" t="s">
        <v>17</v>
      </c>
      <c r="H39" s="81" t="s">
        <v>17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3"/>
      <c r="U39" s="83"/>
      <c r="V39" s="83"/>
      <c r="W39" s="83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</row>
    <row r="40" spans="1:110" ht="35.25" customHeight="1" x14ac:dyDescent="0.25">
      <c r="A40" s="90">
        <v>26</v>
      </c>
      <c r="B40" s="102" t="s">
        <v>134</v>
      </c>
      <c r="C40" s="66" t="s">
        <v>92</v>
      </c>
      <c r="D40" s="67" t="s">
        <v>61</v>
      </c>
      <c r="E40" s="67">
        <v>20</v>
      </c>
      <c r="F40" s="68">
        <f>78*E40</f>
        <v>1560</v>
      </c>
      <c r="G40" s="81" t="s">
        <v>22</v>
      </c>
      <c r="H40" s="81" t="s">
        <v>22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3"/>
      <c r="U40" s="83"/>
      <c r="V40" s="83"/>
      <c r="W40" s="83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</row>
    <row r="41" spans="1:110" ht="40.5" customHeight="1" x14ac:dyDescent="0.25">
      <c r="A41" s="90">
        <v>27</v>
      </c>
      <c r="B41" s="102"/>
      <c r="C41" s="66" t="s">
        <v>135</v>
      </c>
      <c r="D41" s="67" t="s">
        <v>52</v>
      </c>
      <c r="E41" s="67">
        <v>36</v>
      </c>
      <c r="F41" s="68">
        <f>50*E41</f>
        <v>1800</v>
      </c>
      <c r="G41" s="81" t="s">
        <v>22</v>
      </c>
      <c r="H41" s="81" t="s">
        <v>22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3"/>
      <c r="U41" s="83"/>
      <c r="V41" s="83"/>
      <c r="W41" s="83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</row>
    <row r="42" spans="1:110" ht="40.5" customHeight="1" x14ac:dyDescent="0.25">
      <c r="A42" s="90">
        <v>28</v>
      </c>
      <c r="B42" s="81" t="s">
        <v>99</v>
      </c>
      <c r="C42" s="64" t="s">
        <v>97</v>
      </c>
      <c r="D42" s="67" t="s">
        <v>61</v>
      </c>
      <c r="E42" s="67">
        <v>224</v>
      </c>
      <c r="F42" s="68">
        <f>11*E42</f>
        <v>2464</v>
      </c>
      <c r="G42" s="81" t="s">
        <v>17</v>
      </c>
      <c r="H42" s="81" t="s">
        <v>17</v>
      </c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3"/>
      <c r="U42" s="83"/>
      <c r="V42" s="83"/>
      <c r="W42" s="83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</row>
    <row r="43" spans="1:110" ht="40.5" customHeight="1" x14ac:dyDescent="0.25">
      <c r="A43" s="90">
        <v>29</v>
      </c>
      <c r="B43" s="81" t="s">
        <v>81</v>
      </c>
      <c r="C43" s="64" t="s">
        <v>82</v>
      </c>
      <c r="D43" s="67" t="s">
        <v>52</v>
      </c>
      <c r="E43" s="67">
        <v>48</v>
      </c>
      <c r="F43" s="68">
        <f>18.66*E43</f>
        <v>895.68000000000006</v>
      </c>
      <c r="G43" s="81" t="s">
        <v>11</v>
      </c>
      <c r="H43" s="81" t="s">
        <v>11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3"/>
      <c r="U43" s="83"/>
      <c r="V43" s="83"/>
      <c r="W43" s="83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</row>
    <row r="44" spans="1:110" ht="40.5" customHeight="1" x14ac:dyDescent="0.25">
      <c r="A44" s="90">
        <v>30</v>
      </c>
      <c r="B44" s="81" t="s">
        <v>106</v>
      </c>
      <c r="C44" s="66" t="s">
        <v>144</v>
      </c>
      <c r="D44" s="67" t="s">
        <v>137</v>
      </c>
      <c r="E44" s="67">
        <v>17</v>
      </c>
      <c r="F44" s="68">
        <f>50*E44</f>
        <v>850</v>
      </c>
      <c r="G44" s="81" t="s">
        <v>18</v>
      </c>
      <c r="H44" s="81" t="s">
        <v>18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3"/>
      <c r="U44" s="83"/>
      <c r="V44" s="83"/>
      <c r="W44" s="83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</row>
    <row r="45" spans="1:110" ht="37.5" customHeight="1" x14ac:dyDescent="0.25">
      <c r="A45" s="90">
        <v>31</v>
      </c>
      <c r="B45" s="102" t="s">
        <v>104</v>
      </c>
      <c r="C45" s="66" t="s">
        <v>150</v>
      </c>
      <c r="D45" s="67" t="s">
        <v>61</v>
      </c>
      <c r="E45" s="67">
        <v>16</v>
      </c>
      <c r="F45" s="68">
        <f>59.18*E45</f>
        <v>946.88</v>
      </c>
      <c r="G45" s="81" t="s">
        <v>18</v>
      </c>
      <c r="H45" s="81" t="s">
        <v>18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3"/>
      <c r="U45" s="83"/>
      <c r="V45" s="83"/>
      <c r="W45" s="83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</row>
    <row r="46" spans="1:110" ht="37.5" customHeight="1" x14ac:dyDescent="0.25">
      <c r="A46" s="90">
        <v>32</v>
      </c>
      <c r="B46" s="102"/>
      <c r="C46" s="66" t="s">
        <v>149</v>
      </c>
      <c r="D46" s="67" t="s">
        <v>61</v>
      </c>
      <c r="E46" s="67">
        <v>136</v>
      </c>
      <c r="F46" s="68">
        <f>11*E46</f>
        <v>1496</v>
      </c>
      <c r="G46" s="81" t="s">
        <v>14</v>
      </c>
      <c r="H46" s="81" t="s">
        <v>19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3"/>
      <c r="U46" s="83"/>
      <c r="V46" s="83"/>
      <c r="W46" s="83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</row>
    <row r="47" spans="1:110" ht="40.5" customHeight="1" x14ac:dyDescent="0.25">
      <c r="A47" s="90">
        <v>33</v>
      </c>
      <c r="B47" s="102"/>
      <c r="C47" s="66" t="s">
        <v>92</v>
      </c>
      <c r="D47" s="67" t="s">
        <v>61</v>
      </c>
      <c r="E47" s="67">
        <v>135</v>
      </c>
      <c r="F47" s="68">
        <f>78*E47</f>
        <v>10530</v>
      </c>
      <c r="G47" s="81" t="s">
        <v>14</v>
      </c>
      <c r="H47" s="81" t="s">
        <v>19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  <c r="U47" s="83"/>
      <c r="V47" s="83"/>
      <c r="W47" s="83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</row>
    <row r="48" spans="1:110" ht="30.75" customHeight="1" x14ac:dyDescent="0.25">
      <c r="A48" s="90">
        <v>34</v>
      </c>
      <c r="B48" s="102" t="s">
        <v>109</v>
      </c>
      <c r="C48" s="66" t="s">
        <v>149</v>
      </c>
      <c r="D48" s="67" t="s">
        <v>61</v>
      </c>
      <c r="E48" s="67">
        <v>136</v>
      </c>
      <c r="F48" s="68">
        <f>11*E48</f>
        <v>1496</v>
      </c>
      <c r="G48" s="81" t="s">
        <v>14</v>
      </c>
      <c r="H48" s="81" t="s">
        <v>19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  <c r="U48" s="83"/>
      <c r="V48" s="83"/>
      <c r="W48" s="83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</row>
    <row r="49" spans="1:110" ht="30.75" customHeight="1" x14ac:dyDescent="0.25">
      <c r="A49" s="90">
        <v>35</v>
      </c>
      <c r="B49" s="102"/>
      <c r="C49" s="66" t="s">
        <v>151</v>
      </c>
      <c r="D49" s="67" t="s">
        <v>61</v>
      </c>
      <c r="E49" s="67">
        <v>20</v>
      </c>
      <c r="F49" s="68">
        <f>59.18*E49</f>
        <v>1183.5999999999999</v>
      </c>
      <c r="G49" s="81" t="s">
        <v>30</v>
      </c>
      <c r="H49" s="81" t="s">
        <v>126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3"/>
      <c r="U49" s="83"/>
      <c r="V49" s="83"/>
      <c r="W49" s="83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</row>
    <row r="50" spans="1:110" s="62" customFormat="1" ht="30.75" customHeight="1" x14ac:dyDescent="0.25">
      <c r="A50" s="90">
        <v>36</v>
      </c>
      <c r="B50" s="81" t="s">
        <v>116</v>
      </c>
      <c r="C50" s="64" t="s">
        <v>152</v>
      </c>
      <c r="D50" s="67" t="s">
        <v>61</v>
      </c>
      <c r="E50" s="67">
        <v>4</v>
      </c>
      <c r="F50" s="68">
        <f>18.28*E50</f>
        <v>73.12</v>
      </c>
      <c r="G50" s="81" t="s">
        <v>14</v>
      </c>
      <c r="H50" s="81" t="s">
        <v>19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</row>
    <row r="51" spans="1:110" s="62" customFormat="1" ht="30.75" customHeight="1" x14ac:dyDescent="0.25">
      <c r="A51" s="90">
        <v>37</v>
      </c>
      <c r="B51" s="81" t="s">
        <v>107</v>
      </c>
      <c r="C51" s="64" t="s">
        <v>152</v>
      </c>
      <c r="D51" s="67" t="s">
        <v>61</v>
      </c>
      <c r="E51" s="67">
        <v>5</v>
      </c>
      <c r="F51" s="68">
        <f>18.28*E51</f>
        <v>91.4</v>
      </c>
      <c r="G51" s="81" t="s">
        <v>14</v>
      </c>
      <c r="H51" s="81" t="s">
        <v>19</v>
      </c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</row>
    <row r="52" spans="1:110" s="62" customFormat="1" ht="30.75" customHeight="1" x14ac:dyDescent="0.25">
      <c r="A52" s="90">
        <v>38</v>
      </c>
      <c r="B52" s="81" t="s">
        <v>153</v>
      </c>
      <c r="C52" s="66" t="s">
        <v>144</v>
      </c>
      <c r="D52" s="67" t="s">
        <v>52</v>
      </c>
      <c r="E52" s="67">
        <v>16</v>
      </c>
      <c r="F52" s="68">
        <f>50*E52</f>
        <v>800</v>
      </c>
      <c r="G52" s="81" t="s">
        <v>157</v>
      </c>
      <c r="H52" s="81" t="s">
        <v>18</v>
      </c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</row>
    <row r="53" spans="1:110" s="62" customFormat="1" ht="30.75" customHeight="1" x14ac:dyDescent="0.25">
      <c r="A53" s="90">
        <v>39</v>
      </c>
      <c r="B53" s="81" t="s">
        <v>156</v>
      </c>
      <c r="C53" s="66" t="s">
        <v>144</v>
      </c>
      <c r="D53" s="67" t="s">
        <v>52</v>
      </c>
      <c r="E53" s="67">
        <v>17</v>
      </c>
      <c r="F53" s="68">
        <f>50*E53</f>
        <v>850</v>
      </c>
      <c r="G53" s="81" t="s">
        <v>14</v>
      </c>
      <c r="H53" s="81" t="s">
        <v>19</v>
      </c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</row>
    <row r="54" spans="1:110" s="62" customFormat="1" ht="40.5" customHeight="1" x14ac:dyDescent="0.25">
      <c r="A54" s="90">
        <v>40</v>
      </c>
      <c r="B54" s="102" t="s">
        <v>162</v>
      </c>
      <c r="C54" s="66" t="s">
        <v>163</v>
      </c>
      <c r="D54" s="81" t="s">
        <v>137</v>
      </c>
      <c r="E54" s="81">
        <v>30</v>
      </c>
      <c r="F54" s="68">
        <f>56.82*E54</f>
        <v>1704.6</v>
      </c>
      <c r="G54" s="81" t="s">
        <v>10</v>
      </c>
      <c r="H54" s="81" t="s">
        <v>11</v>
      </c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</row>
    <row r="55" spans="1:110" s="62" customFormat="1" ht="40.5" customHeight="1" x14ac:dyDescent="0.25">
      <c r="A55" s="90">
        <v>41</v>
      </c>
      <c r="B55" s="102"/>
      <c r="C55" s="66" t="s">
        <v>145</v>
      </c>
      <c r="D55" s="81" t="s">
        <v>137</v>
      </c>
      <c r="E55" s="81">
        <v>30</v>
      </c>
      <c r="F55" s="68">
        <f>50*E55</f>
        <v>1500</v>
      </c>
      <c r="G55" s="81" t="s">
        <v>10</v>
      </c>
      <c r="H55" s="81" t="s">
        <v>11</v>
      </c>
      <c r="I55" s="82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2"/>
      <c r="V55" s="82"/>
      <c r="W55" s="82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</row>
    <row r="56" spans="1:110" s="62" customFormat="1" ht="40.5" customHeight="1" x14ac:dyDescent="0.25">
      <c r="A56" s="90">
        <v>42</v>
      </c>
      <c r="B56" s="102"/>
      <c r="C56" s="66" t="s">
        <v>165</v>
      </c>
      <c r="D56" s="81" t="s">
        <v>20</v>
      </c>
      <c r="E56" s="81">
        <v>16</v>
      </c>
      <c r="F56" s="68">
        <f>27.8*E56</f>
        <v>444.8</v>
      </c>
      <c r="G56" s="81" t="s">
        <v>10</v>
      </c>
      <c r="H56" s="81" t="s">
        <v>11</v>
      </c>
      <c r="I56" s="82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2"/>
      <c r="V56" s="82"/>
      <c r="W56" s="82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</row>
    <row r="57" spans="1:110" s="62" customFormat="1" ht="40.5" customHeight="1" x14ac:dyDescent="0.25">
      <c r="A57" s="90">
        <v>43</v>
      </c>
      <c r="B57" s="102"/>
      <c r="C57" s="66" t="s">
        <v>166</v>
      </c>
      <c r="D57" s="81" t="s">
        <v>52</v>
      </c>
      <c r="E57" s="81">
        <v>100</v>
      </c>
      <c r="F57" s="68">
        <f>10.95*E57</f>
        <v>1095</v>
      </c>
      <c r="G57" s="81" t="s">
        <v>10</v>
      </c>
      <c r="H57" s="81" t="s">
        <v>11</v>
      </c>
      <c r="I57" s="82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2"/>
      <c r="V57" s="82"/>
      <c r="W57" s="82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</row>
    <row r="58" spans="1:110" s="62" customFormat="1" ht="40.5" customHeight="1" x14ac:dyDescent="0.25">
      <c r="A58" s="90">
        <v>44</v>
      </c>
      <c r="B58" s="102"/>
      <c r="C58" s="66" t="s">
        <v>167</v>
      </c>
      <c r="D58" s="81" t="s">
        <v>20</v>
      </c>
      <c r="E58" s="81">
        <v>1</v>
      </c>
      <c r="F58" s="68">
        <f>57.64*E58</f>
        <v>57.64</v>
      </c>
      <c r="G58" s="81" t="s">
        <v>10</v>
      </c>
      <c r="H58" s="81" t="s">
        <v>11</v>
      </c>
      <c r="I58" s="82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2"/>
      <c r="V58" s="82"/>
      <c r="W58" s="82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</row>
    <row r="59" spans="1:110" s="62" customFormat="1" ht="40.5" customHeight="1" x14ac:dyDescent="0.25">
      <c r="A59" s="90">
        <v>45</v>
      </c>
      <c r="B59" s="102"/>
      <c r="C59" s="66" t="s">
        <v>168</v>
      </c>
      <c r="D59" s="81" t="s">
        <v>20</v>
      </c>
      <c r="E59" s="81">
        <v>2</v>
      </c>
      <c r="F59" s="68">
        <f>83.92*E59</f>
        <v>167.84</v>
      </c>
      <c r="G59" s="81" t="s">
        <v>10</v>
      </c>
      <c r="H59" s="81" t="s">
        <v>11</v>
      </c>
      <c r="I59" s="82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2"/>
      <c r="V59" s="82"/>
      <c r="W59" s="82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</row>
    <row r="60" spans="1:110" s="51" customFormat="1" ht="52.5" customHeight="1" x14ac:dyDescent="0.25">
      <c r="A60" s="90">
        <v>46</v>
      </c>
      <c r="B60" s="102" t="s">
        <v>164</v>
      </c>
      <c r="C60" s="66" t="s">
        <v>163</v>
      </c>
      <c r="D60" s="81" t="s">
        <v>137</v>
      </c>
      <c r="E60" s="81">
        <v>6</v>
      </c>
      <c r="F60" s="68">
        <f>56.82*E60</f>
        <v>340.92</v>
      </c>
      <c r="G60" s="81" t="s">
        <v>10</v>
      </c>
      <c r="H60" s="81" t="s">
        <v>11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7"/>
      <c r="U60" s="87"/>
      <c r="V60" s="87"/>
      <c r="W60" s="87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</row>
    <row r="61" spans="1:110" s="51" customFormat="1" ht="34.5" customHeight="1" x14ac:dyDescent="0.25">
      <c r="A61" s="90">
        <v>47</v>
      </c>
      <c r="B61" s="102"/>
      <c r="C61" s="66" t="s">
        <v>145</v>
      </c>
      <c r="D61" s="81" t="s">
        <v>137</v>
      </c>
      <c r="E61" s="81">
        <v>12</v>
      </c>
      <c r="F61" s="68">
        <f>50*E61</f>
        <v>600</v>
      </c>
      <c r="G61" s="81" t="s">
        <v>10</v>
      </c>
      <c r="H61" s="81" t="s">
        <v>11</v>
      </c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7"/>
      <c r="U61" s="87"/>
      <c r="V61" s="87"/>
      <c r="W61" s="87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</row>
    <row r="62" spans="1:110" s="51" customFormat="1" ht="30.75" customHeight="1" x14ac:dyDescent="0.25">
      <c r="A62" s="90">
        <v>48</v>
      </c>
      <c r="B62" s="102" t="s">
        <v>169</v>
      </c>
      <c r="C62" s="66" t="s">
        <v>165</v>
      </c>
      <c r="D62" s="81" t="s">
        <v>20</v>
      </c>
      <c r="E62" s="81">
        <v>6</v>
      </c>
      <c r="F62" s="68">
        <f>27.8*E62</f>
        <v>166.8</v>
      </c>
      <c r="G62" s="81" t="s">
        <v>10</v>
      </c>
      <c r="H62" s="81" t="s">
        <v>11</v>
      </c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7"/>
      <c r="U62" s="87"/>
      <c r="V62" s="87"/>
      <c r="W62" s="87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</row>
    <row r="63" spans="1:110" s="51" customFormat="1" ht="40.5" customHeight="1" x14ac:dyDescent="0.25">
      <c r="A63" s="90">
        <v>49</v>
      </c>
      <c r="B63" s="102"/>
      <c r="C63" s="66" t="s">
        <v>166</v>
      </c>
      <c r="D63" s="81" t="s">
        <v>52</v>
      </c>
      <c r="E63" s="81">
        <v>50</v>
      </c>
      <c r="F63" s="68">
        <f>10.95*E63</f>
        <v>547.5</v>
      </c>
      <c r="G63" s="81" t="s">
        <v>10</v>
      </c>
      <c r="H63" s="81" t="s">
        <v>11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7"/>
      <c r="U63" s="87"/>
      <c r="V63" s="87"/>
      <c r="W63" s="87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</row>
    <row r="64" spans="1:110" s="51" customFormat="1" ht="40.5" customHeight="1" x14ac:dyDescent="0.25">
      <c r="A64" s="90">
        <v>50</v>
      </c>
      <c r="B64" s="102"/>
      <c r="C64" s="66" t="s">
        <v>167</v>
      </c>
      <c r="D64" s="81" t="s">
        <v>20</v>
      </c>
      <c r="E64" s="81">
        <v>1</v>
      </c>
      <c r="F64" s="68">
        <f>57.64*E64</f>
        <v>57.64</v>
      </c>
      <c r="G64" s="81" t="s">
        <v>10</v>
      </c>
      <c r="H64" s="81" t="s">
        <v>11</v>
      </c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7"/>
      <c r="U64" s="87"/>
      <c r="V64" s="87"/>
      <c r="W64" s="87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</row>
    <row r="65" spans="1:110" s="51" customFormat="1" ht="40.5" customHeight="1" x14ac:dyDescent="0.25">
      <c r="A65" s="90">
        <v>51</v>
      </c>
      <c r="B65" s="102"/>
      <c r="C65" s="66" t="s">
        <v>168</v>
      </c>
      <c r="D65" s="81" t="s">
        <v>20</v>
      </c>
      <c r="E65" s="81">
        <v>2</v>
      </c>
      <c r="F65" s="68">
        <f>83.92*E65</f>
        <v>167.84</v>
      </c>
      <c r="G65" s="81" t="s">
        <v>10</v>
      </c>
      <c r="H65" s="81" t="s">
        <v>11</v>
      </c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7"/>
      <c r="U65" s="87"/>
      <c r="V65" s="87"/>
      <c r="W65" s="87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</row>
    <row r="66" spans="1:110" s="51" customFormat="1" ht="30.75" customHeight="1" x14ac:dyDescent="0.25">
      <c r="A66" s="90">
        <v>52</v>
      </c>
      <c r="B66" s="102" t="s">
        <v>170</v>
      </c>
      <c r="C66" s="66" t="s">
        <v>165</v>
      </c>
      <c r="D66" s="81" t="s">
        <v>20</v>
      </c>
      <c r="E66" s="81">
        <v>6</v>
      </c>
      <c r="F66" s="68">
        <f>27.8*E66</f>
        <v>166.8</v>
      </c>
      <c r="G66" s="81" t="s">
        <v>10</v>
      </c>
      <c r="H66" s="81" t="s">
        <v>11</v>
      </c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7"/>
      <c r="U66" s="87"/>
      <c r="V66" s="87"/>
      <c r="W66" s="87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</row>
    <row r="67" spans="1:110" s="51" customFormat="1" ht="40.5" customHeight="1" x14ac:dyDescent="0.25">
      <c r="A67" s="90">
        <v>53</v>
      </c>
      <c r="B67" s="102"/>
      <c r="C67" s="66" t="s">
        <v>166</v>
      </c>
      <c r="D67" s="81" t="s">
        <v>52</v>
      </c>
      <c r="E67" s="81">
        <v>50</v>
      </c>
      <c r="F67" s="68">
        <f>10.95*E67</f>
        <v>547.5</v>
      </c>
      <c r="G67" s="81" t="s">
        <v>10</v>
      </c>
      <c r="H67" s="81" t="s">
        <v>11</v>
      </c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7"/>
      <c r="U67" s="87"/>
      <c r="V67" s="87"/>
      <c r="W67" s="87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</row>
    <row r="68" spans="1:110" s="51" customFormat="1" ht="40.5" customHeight="1" x14ac:dyDescent="0.25">
      <c r="A68" s="90">
        <v>54</v>
      </c>
      <c r="B68" s="102"/>
      <c r="C68" s="66" t="s">
        <v>167</v>
      </c>
      <c r="D68" s="81" t="s">
        <v>20</v>
      </c>
      <c r="E68" s="81">
        <v>1</v>
      </c>
      <c r="F68" s="68">
        <f>57.64*E68</f>
        <v>57.64</v>
      </c>
      <c r="G68" s="81" t="s">
        <v>10</v>
      </c>
      <c r="H68" s="81" t="s">
        <v>11</v>
      </c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7"/>
      <c r="U68" s="87"/>
      <c r="V68" s="87"/>
      <c r="W68" s="87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</row>
    <row r="69" spans="1:110" s="51" customFormat="1" ht="40.5" customHeight="1" x14ac:dyDescent="0.25">
      <c r="A69" s="90">
        <v>55</v>
      </c>
      <c r="B69" s="102"/>
      <c r="C69" s="66" t="s">
        <v>168</v>
      </c>
      <c r="D69" s="81" t="s">
        <v>20</v>
      </c>
      <c r="E69" s="81">
        <v>2</v>
      </c>
      <c r="F69" s="68">
        <f>83.92*E69</f>
        <v>167.84</v>
      </c>
      <c r="G69" s="81" t="s">
        <v>10</v>
      </c>
      <c r="H69" s="81" t="s">
        <v>11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7"/>
      <c r="U69" s="87"/>
      <c r="V69" s="87"/>
      <c r="W69" s="87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</row>
    <row r="70" spans="1:110" s="51" customFormat="1" ht="62.25" customHeight="1" x14ac:dyDescent="0.25">
      <c r="A70" s="90">
        <v>56</v>
      </c>
      <c r="B70" s="102" t="s">
        <v>171</v>
      </c>
      <c r="C70" s="66" t="s">
        <v>172</v>
      </c>
      <c r="D70" s="81" t="s">
        <v>61</v>
      </c>
      <c r="E70" s="81">
        <f>61*2</f>
        <v>122</v>
      </c>
      <c r="F70" s="68">
        <f>28.81*E70</f>
        <v>3514.8199999999997</v>
      </c>
      <c r="G70" s="81" t="s">
        <v>14</v>
      </c>
      <c r="H70" s="81" t="s">
        <v>19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7"/>
      <c r="U70" s="87"/>
      <c r="V70" s="87"/>
      <c r="W70" s="87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</row>
    <row r="71" spans="1:110" s="51" customFormat="1" ht="40.5" customHeight="1" x14ac:dyDescent="0.25">
      <c r="A71" s="90">
        <v>57</v>
      </c>
      <c r="B71" s="102"/>
      <c r="C71" s="66" t="s">
        <v>173</v>
      </c>
      <c r="D71" s="81" t="s">
        <v>61</v>
      </c>
      <c r="E71" s="81">
        <v>26</v>
      </c>
      <c r="F71" s="68">
        <f>436.83</f>
        <v>436.83</v>
      </c>
      <c r="G71" s="81" t="s">
        <v>10</v>
      </c>
      <c r="H71" s="81" t="s">
        <v>11</v>
      </c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7"/>
      <c r="U71" s="87"/>
      <c r="V71" s="87"/>
      <c r="W71" s="87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</row>
    <row r="72" spans="1:110" s="51" customFormat="1" ht="40.5" customHeight="1" x14ac:dyDescent="0.25">
      <c r="A72" s="90">
        <v>58</v>
      </c>
      <c r="B72" s="90" t="s">
        <v>176</v>
      </c>
      <c r="C72" s="64" t="s">
        <v>142</v>
      </c>
      <c r="D72" s="90" t="s">
        <v>61</v>
      </c>
      <c r="E72" s="90">
        <v>50</v>
      </c>
      <c r="F72" s="68">
        <f>31.1*E72</f>
        <v>1555</v>
      </c>
      <c r="G72" s="90" t="s">
        <v>19</v>
      </c>
      <c r="H72" s="90" t="s">
        <v>19</v>
      </c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7"/>
      <c r="U72" s="87"/>
      <c r="V72" s="87"/>
      <c r="W72" s="87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</row>
    <row r="73" spans="1:110" s="51" customFormat="1" ht="40.5" customHeight="1" x14ac:dyDescent="0.25">
      <c r="A73" s="90">
        <v>59</v>
      </c>
      <c r="B73" s="90" t="s">
        <v>177</v>
      </c>
      <c r="C73" s="64" t="s">
        <v>142</v>
      </c>
      <c r="D73" s="90" t="s">
        <v>61</v>
      </c>
      <c r="E73" s="90">
        <v>50</v>
      </c>
      <c r="F73" s="68">
        <f>31.1*E73</f>
        <v>1555</v>
      </c>
      <c r="G73" s="90" t="s">
        <v>16</v>
      </c>
      <c r="H73" s="90" t="s">
        <v>18</v>
      </c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7"/>
      <c r="U73" s="87"/>
      <c r="V73" s="87"/>
      <c r="W73" s="87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</row>
    <row r="74" spans="1:110" ht="23.25" customHeight="1" x14ac:dyDescent="0.25">
      <c r="A74" s="103" t="s">
        <v>13</v>
      </c>
      <c r="B74" s="103"/>
      <c r="C74" s="103"/>
      <c r="D74" s="103"/>
      <c r="E74" s="103"/>
      <c r="F74" s="80">
        <f>SUM(F15:F73)</f>
        <v>72049.999999999985</v>
      </c>
      <c r="G74" s="104"/>
      <c r="H74" s="104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3"/>
      <c r="U74" s="83"/>
      <c r="V74" s="83"/>
      <c r="W74" s="83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</row>
    <row r="75" spans="1:110" ht="18.75" x14ac:dyDescent="0.25">
      <c r="B75" s="59"/>
      <c r="D75" s="105"/>
      <c r="E75" s="105"/>
      <c r="F75" s="105"/>
      <c r="G75" s="105"/>
      <c r="I75" s="82"/>
      <c r="J75" s="89"/>
      <c r="K75" s="82"/>
      <c r="L75" s="82"/>
      <c r="M75" s="82"/>
      <c r="N75" s="82"/>
      <c r="O75" s="82"/>
      <c r="P75" s="82"/>
      <c r="Q75" s="82"/>
      <c r="R75" s="82"/>
      <c r="S75" s="82"/>
      <c r="T75" s="83"/>
      <c r="U75" s="83"/>
      <c r="V75" s="83"/>
      <c r="W75" s="83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</row>
    <row r="76" spans="1:110" ht="18.75" x14ac:dyDescent="0.25">
      <c r="B76" s="19"/>
      <c r="C76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43"/>
      <c r="U76" s="43"/>
      <c r="V76" s="43"/>
      <c r="W76" s="43"/>
    </row>
    <row r="77" spans="1:110" ht="19.5" customHeight="1" x14ac:dyDescent="0.25">
      <c r="B77" s="109" t="s">
        <v>23</v>
      </c>
      <c r="E77" s="109" t="s">
        <v>29</v>
      </c>
      <c r="F77" s="109"/>
      <c r="G77" s="109"/>
      <c r="H77" s="109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43"/>
      <c r="U77" s="43"/>
      <c r="V77" s="43"/>
      <c r="W77" s="43"/>
    </row>
    <row r="78" spans="1:110" ht="15" customHeight="1" x14ac:dyDescent="0.25">
      <c r="B78" s="109"/>
      <c r="E78" s="109"/>
      <c r="F78" s="109"/>
      <c r="G78" s="109"/>
      <c r="H78" s="109"/>
      <c r="I78" s="71"/>
      <c r="J78" s="79"/>
      <c r="K78" s="71"/>
      <c r="L78" s="71"/>
      <c r="M78" s="71"/>
      <c r="N78" s="71"/>
      <c r="O78" s="71"/>
      <c r="P78" s="71"/>
      <c r="Q78" s="71"/>
      <c r="R78" s="71"/>
      <c r="S78" s="71"/>
      <c r="T78" s="43"/>
      <c r="U78" s="43"/>
      <c r="V78" s="43"/>
      <c r="W78" s="43"/>
    </row>
    <row r="79" spans="1:110" ht="18.75" customHeight="1" x14ac:dyDescent="0.25">
      <c r="B79" s="58" t="s">
        <v>24</v>
      </c>
      <c r="E79" s="99" t="s">
        <v>102</v>
      </c>
      <c r="F79" s="99"/>
      <c r="G79" s="99"/>
      <c r="H79" s="99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43"/>
      <c r="U79" s="43"/>
      <c r="V79" s="43"/>
      <c r="W79" s="43"/>
    </row>
    <row r="80" spans="1:110" ht="18.75" customHeight="1" x14ac:dyDescent="0.25">
      <c r="B80" s="58" t="s">
        <v>25</v>
      </c>
      <c r="E80" s="99" t="s">
        <v>26</v>
      </c>
      <c r="F80" s="99"/>
      <c r="G80" s="99"/>
      <c r="H80" s="99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43"/>
      <c r="U80" s="43"/>
      <c r="V80" s="43"/>
      <c r="W80" s="43"/>
    </row>
    <row r="81" spans="2:23" ht="18.75" x14ac:dyDescent="0.25">
      <c r="B81" s="58" t="s">
        <v>27</v>
      </c>
      <c r="F81" s="60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43"/>
      <c r="U81" s="43"/>
      <c r="V81" s="43"/>
      <c r="W81" s="43"/>
    </row>
    <row r="82" spans="2:23" ht="31.5" customHeight="1" x14ac:dyDescent="0.25">
      <c r="B82" s="58" t="s">
        <v>28</v>
      </c>
      <c r="E82" s="100" t="s">
        <v>174</v>
      </c>
      <c r="F82" s="100"/>
      <c r="G82" s="100"/>
      <c r="H82" s="100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43"/>
      <c r="U82" s="43"/>
      <c r="V82" s="43"/>
      <c r="W82" s="43"/>
    </row>
    <row r="83" spans="2:23" x14ac:dyDescent="0.25"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43"/>
      <c r="U83" s="43"/>
      <c r="V83" s="43"/>
      <c r="W83" s="43"/>
    </row>
    <row r="84" spans="2:23" x14ac:dyDescent="0.25"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43"/>
      <c r="U84" s="43"/>
      <c r="V84" s="43"/>
      <c r="W84" s="43"/>
    </row>
    <row r="85" spans="2:23" x14ac:dyDescent="0.25"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43"/>
      <c r="U85" s="43"/>
      <c r="V85" s="43"/>
      <c r="W85" s="43"/>
    </row>
    <row r="86" spans="2:23" x14ac:dyDescent="0.25"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43"/>
      <c r="U86" s="43"/>
      <c r="V86" s="43"/>
      <c r="W86" s="43"/>
    </row>
    <row r="87" spans="2:23" x14ac:dyDescent="0.25"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43"/>
      <c r="U87" s="43"/>
      <c r="V87" s="43"/>
      <c r="W87" s="43"/>
    </row>
  </sheetData>
  <mergeCells count="38">
    <mergeCell ref="E79:H79"/>
    <mergeCell ref="E80:H80"/>
    <mergeCell ref="E82:H82"/>
    <mergeCell ref="B45:B47"/>
    <mergeCell ref="B48:B49"/>
    <mergeCell ref="D75:G75"/>
    <mergeCell ref="B62:B65"/>
    <mergeCell ref="B66:B69"/>
    <mergeCell ref="G74:H74"/>
    <mergeCell ref="A74:E74"/>
    <mergeCell ref="B77:B78"/>
    <mergeCell ref="E77:H78"/>
    <mergeCell ref="B70:B71"/>
    <mergeCell ref="B34:B35"/>
    <mergeCell ref="B38:B39"/>
    <mergeCell ref="B40:B41"/>
    <mergeCell ref="B60:B61"/>
    <mergeCell ref="B54:B59"/>
    <mergeCell ref="B26:B27"/>
    <mergeCell ref="B30:B31"/>
    <mergeCell ref="B32:B33"/>
    <mergeCell ref="B14:H14"/>
    <mergeCell ref="B16:B17"/>
    <mergeCell ref="B18:B19"/>
    <mergeCell ref="B21:B23"/>
    <mergeCell ref="A9:H9"/>
    <mergeCell ref="A10:A14"/>
    <mergeCell ref="B10:B13"/>
    <mergeCell ref="C10:C13"/>
    <mergeCell ref="D10:D13"/>
    <mergeCell ref="E10:E13"/>
    <mergeCell ref="F10:F13"/>
    <mergeCell ref="G10:H12"/>
    <mergeCell ref="D5:G5"/>
    <mergeCell ref="D1:E1"/>
    <mergeCell ref="B6:H7"/>
    <mergeCell ref="A8:H8"/>
    <mergeCell ref="D3:H3"/>
  </mergeCells>
  <pageMargins left="0.39370078740157483" right="0.39370078740157483" top="0.59055118110236227" bottom="0.5905511811023622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15"/>
  <sheetViews>
    <sheetView zoomScale="80" zoomScaleNormal="80" workbookViewId="0">
      <selection activeCell="F44" sqref="F44"/>
    </sheetView>
  </sheetViews>
  <sheetFormatPr defaultRowHeight="15" x14ac:dyDescent="0.25"/>
  <cols>
    <col min="1" max="1" width="5.5703125" style="6" customWidth="1"/>
    <col min="2" max="2" width="38.7109375" style="9" customWidth="1"/>
    <col min="3" max="3" width="34" style="8" customWidth="1"/>
    <col min="4" max="4" width="9.85546875" style="9" customWidth="1"/>
    <col min="5" max="5" width="11.7109375" style="9" customWidth="1"/>
    <col min="6" max="6" width="14" style="8" customWidth="1"/>
    <col min="7" max="7" width="11.42578125" style="8" customWidth="1"/>
    <col min="8" max="8" width="11.28515625" style="8" customWidth="1"/>
    <col min="9" max="9" width="9.140625" style="6"/>
    <col min="10" max="10" width="10" style="6" bestFit="1" customWidth="1"/>
    <col min="11" max="16384" width="9.140625" style="6"/>
  </cols>
  <sheetData>
    <row r="1" spans="1:23" ht="12.75" customHeight="1" x14ac:dyDescent="0.25">
      <c r="A1" s="5"/>
      <c r="B1" s="101" t="s">
        <v>0</v>
      </c>
      <c r="C1" s="101"/>
      <c r="D1" s="101"/>
      <c r="E1" s="101"/>
      <c r="F1" s="101"/>
      <c r="G1" s="101"/>
      <c r="H1" s="101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2.75" customHeight="1" x14ac:dyDescent="0.25">
      <c r="A2" s="5"/>
      <c r="B2" s="101"/>
      <c r="C2" s="101"/>
      <c r="D2" s="101"/>
      <c r="E2" s="101"/>
      <c r="F2" s="101"/>
      <c r="G2" s="101"/>
      <c r="H2" s="10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5" customHeight="1" x14ac:dyDescent="0.25">
      <c r="A3" s="101" t="s">
        <v>36</v>
      </c>
      <c r="B3" s="101"/>
      <c r="C3" s="101"/>
      <c r="D3" s="101"/>
      <c r="E3" s="101"/>
      <c r="F3" s="101"/>
      <c r="G3" s="101"/>
      <c r="H3" s="101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2.75" customHeight="1" x14ac:dyDescent="0.25">
      <c r="A4" s="97"/>
      <c r="B4" s="97"/>
      <c r="C4" s="97"/>
      <c r="D4" s="97"/>
      <c r="E4" s="97"/>
      <c r="F4" s="97"/>
      <c r="G4" s="97"/>
      <c r="H4" s="97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12.75" customHeight="1" x14ac:dyDescent="0.25">
      <c r="A5" s="102" t="s">
        <v>21</v>
      </c>
      <c r="B5" s="102" t="s">
        <v>1</v>
      </c>
      <c r="C5" s="102" t="s">
        <v>2</v>
      </c>
      <c r="D5" s="102" t="s">
        <v>3</v>
      </c>
      <c r="E5" s="102" t="s">
        <v>4</v>
      </c>
      <c r="F5" s="102" t="s">
        <v>5</v>
      </c>
      <c r="G5" s="102" t="s">
        <v>6</v>
      </c>
      <c r="H5" s="10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12.75" customHeight="1" x14ac:dyDescent="0.25">
      <c r="A6" s="102"/>
      <c r="B6" s="102"/>
      <c r="C6" s="102"/>
      <c r="D6" s="102"/>
      <c r="E6" s="102"/>
      <c r="F6" s="102"/>
      <c r="G6" s="102"/>
      <c r="H6" s="102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2.75" customHeight="1" x14ac:dyDescent="0.25">
      <c r="A7" s="102"/>
      <c r="B7" s="102"/>
      <c r="C7" s="102"/>
      <c r="D7" s="102"/>
      <c r="E7" s="102"/>
      <c r="F7" s="102"/>
      <c r="G7" s="102"/>
      <c r="H7" s="10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9.5" customHeight="1" x14ac:dyDescent="0.25">
      <c r="A8" s="102"/>
      <c r="B8" s="102"/>
      <c r="C8" s="102"/>
      <c r="D8" s="102"/>
      <c r="E8" s="102"/>
      <c r="F8" s="102"/>
      <c r="G8" s="63" t="s">
        <v>7</v>
      </c>
      <c r="H8" s="63" t="s">
        <v>8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23.25" customHeight="1" x14ac:dyDescent="0.25">
      <c r="A9" s="102"/>
      <c r="B9" s="102" t="s">
        <v>9</v>
      </c>
      <c r="C9" s="102"/>
      <c r="D9" s="102"/>
      <c r="E9" s="102"/>
      <c r="F9" s="102"/>
      <c r="G9" s="102"/>
      <c r="H9" s="10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33.75" customHeight="1" x14ac:dyDescent="0.25">
      <c r="A10" s="63">
        <v>1</v>
      </c>
      <c r="B10" s="102" t="s">
        <v>53</v>
      </c>
      <c r="C10" s="64" t="s">
        <v>51</v>
      </c>
      <c r="D10" s="63" t="s">
        <v>52</v>
      </c>
      <c r="E10" s="63">
        <v>50</v>
      </c>
      <c r="F10" s="65">
        <f>13*E10</f>
        <v>650</v>
      </c>
      <c r="G10" s="63" t="s">
        <v>17</v>
      </c>
      <c r="H10" s="63" t="s">
        <v>18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ht="33.75" customHeight="1" x14ac:dyDescent="0.25">
      <c r="A11" s="63">
        <v>2</v>
      </c>
      <c r="B11" s="102"/>
      <c r="C11" s="66" t="s">
        <v>131</v>
      </c>
      <c r="D11" s="63" t="s">
        <v>61</v>
      </c>
      <c r="E11" s="67">
        <v>30</v>
      </c>
      <c r="F11" s="68">
        <f>28.77*E11</f>
        <v>863.1</v>
      </c>
      <c r="G11" s="63" t="s">
        <v>19</v>
      </c>
      <c r="H11" s="63" t="s">
        <v>16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33.75" customHeight="1" x14ac:dyDescent="0.25">
      <c r="A12" s="63">
        <v>3</v>
      </c>
      <c r="B12" s="102"/>
      <c r="C12" s="66" t="s">
        <v>92</v>
      </c>
      <c r="D12" s="63" t="s">
        <v>61</v>
      </c>
      <c r="E12" s="67">
        <v>56</v>
      </c>
      <c r="F12" s="68">
        <f>78*E12</f>
        <v>4368</v>
      </c>
      <c r="G12" s="63"/>
      <c r="H12" s="6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ht="33.75" customHeight="1" x14ac:dyDescent="0.25">
      <c r="A13" s="63">
        <v>4</v>
      </c>
      <c r="B13" s="102" t="s">
        <v>54</v>
      </c>
      <c r="C13" s="64" t="s">
        <v>51</v>
      </c>
      <c r="D13" s="63" t="s">
        <v>52</v>
      </c>
      <c r="E13" s="63">
        <v>56</v>
      </c>
      <c r="F13" s="65">
        <f>13*E13</f>
        <v>728</v>
      </c>
      <c r="G13" s="63" t="s">
        <v>17</v>
      </c>
      <c r="H13" s="63" t="s">
        <v>18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ht="33.75" customHeight="1" x14ac:dyDescent="0.25">
      <c r="A14" s="63">
        <v>5</v>
      </c>
      <c r="B14" s="102"/>
      <c r="C14" s="64" t="s">
        <v>142</v>
      </c>
      <c r="D14" s="63" t="s">
        <v>61</v>
      </c>
      <c r="E14" s="63">
        <v>20</v>
      </c>
      <c r="F14" s="68">
        <f>35*E14</f>
        <v>700</v>
      </c>
      <c r="G14" s="63" t="s">
        <v>17</v>
      </c>
      <c r="H14" s="63" t="s">
        <v>18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ht="33.75" customHeight="1" x14ac:dyDescent="0.25">
      <c r="A15" s="63">
        <v>6</v>
      </c>
      <c r="B15" s="102"/>
      <c r="C15" s="66" t="s">
        <v>92</v>
      </c>
      <c r="D15" s="63" t="s">
        <v>61</v>
      </c>
      <c r="E15" s="63">
        <v>84</v>
      </c>
      <c r="F15" s="68">
        <f>78*E15</f>
        <v>6552</v>
      </c>
      <c r="G15" s="63"/>
      <c r="H15" s="6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33.75" customHeight="1" x14ac:dyDescent="0.25">
      <c r="A16" s="63">
        <v>7</v>
      </c>
      <c r="B16" s="102" t="s">
        <v>63</v>
      </c>
      <c r="C16" s="66" t="s">
        <v>136</v>
      </c>
      <c r="D16" s="67" t="s">
        <v>137</v>
      </c>
      <c r="E16" s="67">
        <v>10</v>
      </c>
      <c r="F16" s="68">
        <f>50*E16</f>
        <v>500</v>
      </c>
      <c r="G16" s="63" t="s">
        <v>18</v>
      </c>
      <c r="H16" s="63" t="s">
        <v>22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ht="33.75" customHeight="1" x14ac:dyDescent="0.25">
      <c r="A17" s="63">
        <v>8</v>
      </c>
      <c r="B17" s="102"/>
      <c r="C17" s="66" t="s">
        <v>70</v>
      </c>
      <c r="D17" s="67" t="s">
        <v>61</v>
      </c>
      <c r="E17" s="67">
        <v>56</v>
      </c>
      <c r="F17" s="65">
        <f>31.68*E17</f>
        <v>1774.08</v>
      </c>
      <c r="G17" s="63" t="s">
        <v>16</v>
      </c>
      <c r="H17" s="63" t="s">
        <v>16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33.75" customHeight="1" x14ac:dyDescent="0.25">
      <c r="A18" s="63">
        <v>9</v>
      </c>
      <c r="B18" s="63" t="s">
        <v>95</v>
      </c>
      <c r="C18" s="66" t="s">
        <v>92</v>
      </c>
      <c r="D18" s="67" t="s">
        <v>61</v>
      </c>
      <c r="E18" s="67">
        <v>48</v>
      </c>
      <c r="F18" s="68">
        <f>78*E18</f>
        <v>3744</v>
      </c>
      <c r="G18" s="63" t="s">
        <v>16</v>
      </c>
      <c r="H18" s="63" t="s">
        <v>16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ht="33.75" customHeight="1" x14ac:dyDescent="0.25">
      <c r="A19" s="63">
        <v>10</v>
      </c>
      <c r="B19" s="63" t="s">
        <v>101</v>
      </c>
      <c r="C19" s="66" t="s">
        <v>100</v>
      </c>
      <c r="D19" s="67" t="s">
        <v>52</v>
      </c>
      <c r="E19" s="67">
        <v>241</v>
      </c>
      <c r="F19" s="65">
        <f>26.05*E19</f>
        <v>6278.05</v>
      </c>
      <c r="G19" s="63" t="s">
        <v>16</v>
      </c>
      <c r="H19" s="63" t="s">
        <v>16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ht="33.75" customHeight="1" x14ac:dyDescent="0.25">
      <c r="A20" s="63">
        <v>11</v>
      </c>
      <c r="B20" s="63" t="s">
        <v>55</v>
      </c>
      <c r="C20" s="64" t="s">
        <v>51</v>
      </c>
      <c r="D20" s="63" t="s">
        <v>52</v>
      </c>
      <c r="E20" s="63">
        <v>56</v>
      </c>
      <c r="F20" s="65">
        <f>13*E20</f>
        <v>728</v>
      </c>
      <c r="G20" s="63" t="s">
        <v>17</v>
      </c>
      <c r="H20" s="63" t="s">
        <v>18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33.75" customHeight="1" x14ac:dyDescent="0.25">
      <c r="A21" s="63">
        <v>12</v>
      </c>
      <c r="B21" s="102" t="s">
        <v>56</v>
      </c>
      <c r="C21" s="64" t="s">
        <v>51</v>
      </c>
      <c r="D21" s="63" t="s">
        <v>137</v>
      </c>
      <c r="E21" s="63">
        <v>56</v>
      </c>
      <c r="F21" s="65">
        <f>13*E21</f>
        <v>728</v>
      </c>
      <c r="G21" s="63" t="s">
        <v>17</v>
      </c>
      <c r="H21" s="63" t="s">
        <v>18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33.75" customHeight="1" x14ac:dyDescent="0.25">
      <c r="A22" s="63">
        <v>13</v>
      </c>
      <c r="B22" s="102"/>
      <c r="C22" s="64" t="s">
        <v>141</v>
      </c>
      <c r="D22" s="63" t="s">
        <v>137</v>
      </c>
      <c r="E22" s="63">
        <v>30</v>
      </c>
      <c r="F22" s="68">
        <f>50*E22</f>
        <v>1500</v>
      </c>
      <c r="G22" s="63"/>
      <c r="H22" s="6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33.75" customHeight="1" x14ac:dyDescent="0.25">
      <c r="A23" s="63">
        <v>14</v>
      </c>
      <c r="B23" s="102"/>
      <c r="C23" s="64" t="s">
        <v>142</v>
      </c>
      <c r="D23" s="63" t="s">
        <v>61</v>
      </c>
      <c r="E23" s="63">
        <v>15</v>
      </c>
      <c r="F23" s="68">
        <f>35*E23</f>
        <v>525</v>
      </c>
      <c r="G23" s="63"/>
      <c r="H23" s="6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33.75" customHeight="1" x14ac:dyDescent="0.25">
      <c r="A24" s="63">
        <v>15</v>
      </c>
      <c r="B24" s="102" t="s">
        <v>57</v>
      </c>
      <c r="C24" s="64" t="s">
        <v>143</v>
      </c>
      <c r="D24" s="63" t="s">
        <v>137</v>
      </c>
      <c r="E24" s="63">
        <v>56</v>
      </c>
      <c r="F24" s="65">
        <f>13*E24</f>
        <v>728</v>
      </c>
      <c r="G24" s="63" t="s">
        <v>17</v>
      </c>
      <c r="H24" s="63" t="s">
        <v>18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33.75" customHeight="1" x14ac:dyDescent="0.25">
      <c r="A25" s="63">
        <v>16</v>
      </c>
      <c r="B25" s="102"/>
      <c r="C25" s="64" t="s">
        <v>78</v>
      </c>
      <c r="D25" s="63" t="s">
        <v>61</v>
      </c>
      <c r="E25" s="63">
        <v>18</v>
      </c>
      <c r="F25" s="68">
        <f>35*E25</f>
        <v>630</v>
      </c>
      <c r="G25" s="63"/>
      <c r="H25" s="6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33.75" customHeight="1" x14ac:dyDescent="0.25">
      <c r="A26" s="63">
        <v>17</v>
      </c>
      <c r="B26" s="63" t="s">
        <v>58</v>
      </c>
      <c r="C26" s="64" t="s">
        <v>51</v>
      </c>
      <c r="D26" s="63" t="s">
        <v>52</v>
      </c>
      <c r="E26" s="63">
        <v>24</v>
      </c>
      <c r="F26" s="65">
        <f>13*E26</f>
        <v>312</v>
      </c>
      <c r="G26" s="63" t="s">
        <v>17</v>
      </c>
      <c r="H26" s="63" t="s">
        <v>18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33.75" customHeight="1" x14ac:dyDescent="0.25">
      <c r="A27" s="63">
        <v>18</v>
      </c>
      <c r="B27" s="63" t="s">
        <v>96</v>
      </c>
      <c r="C27" s="64" t="s">
        <v>92</v>
      </c>
      <c r="D27" s="63" t="s">
        <v>61</v>
      </c>
      <c r="E27" s="63">
        <v>21</v>
      </c>
      <c r="F27" s="68">
        <f>78*E27</f>
        <v>1638</v>
      </c>
      <c r="G27" s="63"/>
      <c r="H27" s="6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33.75" customHeight="1" x14ac:dyDescent="0.25">
      <c r="A28" s="63">
        <v>19</v>
      </c>
      <c r="B28" s="63" t="s">
        <v>59</v>
      </c>
      <c r="C28" s="64" t="s">
        <v>51</v>
      </c>
      <c r="D28" s="63" t="s">
        <v>52</v>
      </c>
      <c r="E28" s="63">
        <v>24</v>
      </c>
      <c r="F28" s="65">
        <f>13*E28</f>
        <v>312</v>
      </c>
      <c r="G28" s="63" t="s">
        <v>17</v>
      </c>
      <c r="H28" s="63" t="s">
        <v>18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33.75" customHeight="1" x14ac:dyDescent="0.25">
      <c r="A29" s="63">
        <v>20</v>
      </c>
      <c r="B29" s="102" t="s">
        <v>60</v>
      </c>
      <c r="C29" s="64" t="s">
        <v>51</v>
      </c>
      <c r="D29" s="63" t="s">
        <v>52</v>
      </c>
      <c r="E29" s="65">
        <v>24</v>
      </c>
      <c r="F29" s="65">
        <f>13*E29</f>
        <v>312</v>
      </c>
      <c r="G29" s="63" t="s">
        <v>16</v>
      </c>
      <c r="H29" s="63" t="s">
        <v>16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33.75" customHeight="1" x14ac:dyDescent="0.25">
      <c r="A30" s="63">
        <v>21</v>
      </c>
      <c r="B30" s="102"/>
      <c r="C30" s="66" t="s">
        <v>82</v>
      </c>
      <c r="D30" s="67" t="s">
        <v>52</v>
      </c>
      <c r="E30" s="67">
        <v>12</v>
      </c>
      <c r="F30" s="68">
        <f>18.66*E30</f>
        <v>223.92000000000002</v>
      </c>
      <c r="G30" s="63" t="s">
        <v>18</v>
      </c>
      <c r="H30" s="63" t="s">
        <v>22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33.75" customHeight="1" x14ac:dyDescent="0.25">
      <c r="A31" s="63">
        <v>22</v>
      </c>
      <c r="B31" s="102"/>
      <c r="C31" s="66" t="s">
        <v>92</v>
      </c>
      <c r="D31" s="67" t="s">
        <v>61</v>
      </c>
      <c r="E31" s="67">
        <v>36</v>
      </c>
      <c r="F31" s="68">
        <f>78*E31</f>
        <v>2808</v>
      </c>
      <c r="G31" s="63"/>
      <c r="H31" s="6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33.75" customHeight="1" x14ac:dyDescent="0.25">
      <c r="A32" s="63">
        <v>23</v>
      </c>
      <c r="B32" s="63" t="s">
        <v>128</v>
      </c>
      <c r="C32" s="66" t="s">
        <v>129</v>
      </c>
      <c r="D32" s="63" t="s">
        <v>61</v>
      </c>
      <c r="E32" s="63">
        <v>170</v>
      </c>
      <c r="F32" s="68">
        <f>28.77*E32</f>
        <v>4890.8999999999996</v>
      </c>
      <c r="G32" s="63" t="s">
        <v>16</v>
      </c>
      <c r="H32" s="63" t="s">
        <v>16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33.75" customHeight="1" x14ac:dyDescent="0.25">
      <c r="A33" s="63">
        <v>24</v>
      </c>
      <c r="B33" s="102" t="s">
        <v>62</v>
      </c>
      <c r="C33" s="66" t="s">
        <v>144</v>
      </c>
      <c r="D33" s="67" t="s">
        <v>52</v>
      </c>
      <c r="E33" s="67">
        <v>10</v>
      </c>
      <c r="F33" s="68">
        <f>50*E33</f>
        <v>500</v>
      </c>
      <c r="G33" s="63" t="s">
        <v>18</v>
      </c>
      <c r="H33" s="63" t="s">
        <v>22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ht="33.75" customHeight="1" x14ac:dyDescent="0.25">
      <c r="A34" s="63">
        <v>25</v>
      </c>
      <c r="B34" s="102"/>
      <c r="C34" s="66" t="s">
        <v>145</v>
      </c>
      <c r="D34" s="67" t="s">
        <v>137</v>
      </c>
      <c r="E34" s="67">
        <v>10</v>
      </c>
      <c r="F34" s="68">
        <f>50*E34</f>
        <v>500</v>
      </c>
      <c r="G34" s="63"/>
      <c r="H34" s="6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33.75" customHeight="1" x14ac:dyDescent="0.25">
      <c r="A35" s="63">
        <v>26</v>
      </c>
      <c r="B35" s="102"/>
      <c r="C35" s="66" t="s">
        <v>92</v>
      </c>
      <c r="D35" s="67" t="s">
        <v>61</v>
      </c>
      <c r="E35" s="67">
        <v>28</v>
      </c>
      <c r="F35" s="68">
        <f>78*E35</f>
        <v>2184</v>
      </c>
      <c r="G35" s="63"/>
      <c r="H35" s="6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33.75" customHeight="1" x14ac:dyDescent="0.25">
      <c r="A36" s="63">
        <v>27</v>
      </c>
      <c r="B36" s="102" t="s">
        <v>79</v>
      </c>
      <c r="C36" s="64" t="s">
        <v>78</v>
      </c>
      <c r="D36" s="63" t="s">
        <v>61</v>
      </c>
      <c r="E36" s="67">
        <v>14</v>
      </c>
      <c r="F36" s="68">
        <f>35*E36</f>
        <v>490</v>
      </c>
      <c r="G36" s="63" t="s">
        <v>16</v>
      </c>
      <c r="H36" s="63" t="s">
        <v>16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ht="33.75" customHeight="1" x14ac:dyDescent="0.25">
      <c r="A37" s="63">
        <v>28</v>
      </c>
      <c r="B37" s="102"/>
      <c r="C37" s="64" t="s">
        <v>92</v>
      </c>
      <c r="D37" s="63" t="s">
        <v>61</v>
      </c>
      <c r="E37" s="67">
        <v>42</v>
      </c>
      <c r="F37" s="68">
        <f>78*E37</f>
        <v>3276</v>
      </c>
      <c r="G37" s="63"/>
      <c r="H37" s="6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ht="33.75" customHeight="1" x14ac:dyDescent="0.25">
      <c r="A38" s="63">
        <v>29</v>
      </c>
      <c r="B38" s="102" t="s">
        <v>94</v>
      </c>
      <c r="C38" s="64" t="s">
        <v>78</v>
      </c>
      <c r="D38" s="63" t="s">
        <v>61</v>
      </c>
      <c r="E38" s="67">
        <v>16</v>
      </c>
      <c r="F38" s="68">
        <f>35*E38</f>
        <v>560</v>
      </c>
      <c r="G38" s="63" t="s">
        <v>16</v>
      </c>
      <c r="H38" s="63" t="s">
        <v>16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33.75" customHeight="1" x14ac:dyDescent="0.25">
      <c r="A39" s="63">
        <v>30</v>
      </c>
      <c r="B39" s="102"/>
      <c r="C39" s="64" t="s">
        <v>92</v>
      </c>
      <c r="D39" s="63" t="s">
        <v>61</v>
      </c>
      <c r="E39" s="67">
        <v>56</v>
      </c>
      <c r="F39" s="68">
        <f>78*E39</f>
        <v>4368</v>
      </c>
      <c r="G39" s="63"/>
      <c r="H39" s="6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3" ht="33.75" customHeight="1" x14ac:dyDescent="0.25">
      <c r="A40" s="63">
        <v>31</v>
      </c>
      <c r="B40" s="63" t="s">
        <v>93</v>
      </c>
      <c r="C40" s="64" t="s">
        <v>92</v>
      </c>
      <c r="D40" s="63" t="s">
        <v>61</v>
      </c>
      <c r="E40" s="67">
        <v>48</v>
      </c>
      <c r="F40" s="68">
        <f>78*E40</f>
        <v>3744</v>
      </c>
      <c r="G40" s="63" t="s">
        <v>16</v>
      </c>
      <c r="H40" s="63" t="s">
        <v>16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ht="33.75" customHeight="1" x14ac:dyDescent="0.25">
      <c r="A41" s="63">
        <v>32</v>
      </c>
      <c r="B41" s="66" t="s">
        <v>69</v>
      </c>
      <c r="C41" s="66" t="s">
        <v>70</v>
      </c>
      <c r="D41" s="67" t="s">
        <v>61</v>
      </c>
      <c r="E41" s="67">
        <v>30</v>
      </c>
      <c r="F41" s="65">
        <f>31.68*E41</f>
        <v>950.4</v>
      </c>
      <c r="G41" s="63" t="s">
        <v>16</v>
      </c>
      <c r="H41" s="63" t="s">
        <v>16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ht="33.75" customHeight="1" x14ac:dyDescent="0.25">
      <c r="A42" s="63">
        <v>33</v>
      </c>
      <c r="B42" s="63" t="s">
        <v>139</v>
      </c>
      <c r="C42" s="66" t="s">
        <v>129</v>
      </c>
      <c r="D42" s="67" t="s">
        <v>61</v>
      </c>
      <c r="E42" s="67">
        <v>170</v>
      </c>
      <c r="F42" s="68">
        <f>28.77*E42</f>
        <v>4890.8999999999996</v>
      </c>
      <c r="G42" s="63" t="s">
        <v>16</v>
      </c>
      <c r="H42" s="63" t="s">
        <v>16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ht="33.75" customHeight="1" x14ac:dyDescent="0.25">
      <c r="A43" s="63">
        <v>34</v>
      </c>
      <c r="B43" s="63" t="s">
        <v>133</v>
      </c>
      <c r="C43" s="66" t="s">
        <v>129</v>
      </c>
      <c r="D43" s="63" t="s">
        <v>61</v>
      </c>
      <c r="E43" s="67">
        <v>170</v>
      </c>
      <c r="F43" s="68">
        <f>28.77*E43</f>
        <v>4890.8999999999996</v>
      </c>
      <c r="G43" s="63" t="s">
        <v>16</v>
      </c>
      <c r="H43" s="63" t="s">
        <v>18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ht="33.75" customHeight="1" x14ac:dyDescent="0.25">
      <c r="A44" s="63">
        <v>35</v>
      </c>
      <c r="B44" s="102" t="s">
        <v>140</v>
      </c>
      <c r="C44" s="64" t="s">
        <v>146</v>
      </c>
      <c r="D44" s="63" t="s">
        <v>61</v>
      </c>
      <c r="E44" s="67">
        <v>3</v>
      </c>
      <c r="F44" s="68">
        <f>18.28*E44</f>
        <v>54.84</v>
      </c>
      <c r="G44" s="63"/>
      <c r="H44" s="6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23" ht="33.75" customHeight="1" x14ac:dyDescent="0.25">
      <c r="A45" s="63">
        <v>36</v>
      </c>
      <c r="B45" s="102"/>
      <c r="C45" s="66" t="s">
        <v>71</v>
      </c>
      <c r="D45" s="67" t="s">
        <v>52</v>
      </c>
      <c r="E45" s="67">
        <v>18</v>
      </c>
      <c r="F45" s="68">
        <f>50*E45</f>
        <v>900</v>
      </c>
      <c r="G45" s="63" t="s">
        <v>16</v>
      </c>
      <c r="H45" s="63" t="s">
        <v>16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3" ht="33.75" customHeight="1" x14ac:dyDescent="0.25">
      <c r="A46" s="63">
        <v>37</v>
      </c>
      <c r="B46" s="102" t="s">
        <v>73</v>
      </c>
      <c r="C46" s="66" t="s">
        <v>146</v>
      </c>
      <c r="D46" s="67" t="s">
        <v>61</v>
      </c>
      <c r="E46" s="67">
        <v>6</v>
      </c>
      <c r="F46" s="68">
        <f>18.28*E46</f>
        <v>109.68</v>
      </c>
      <c r="G46" s="63"/>
      <c r="H46" s="6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ht="33.75" customHeight="1" x14ac:dyDescent="0.25">
      <c r="A47" s="63">
        <v>38</v>
      </c>
      <c r="B47" s="102"/>
      <c r="C47" s="66" t="s">
        <v>71</v>
      </c>
      <c r="D47" s="67" t="s">
        <v>52</v>
      </c>
      <c r="E47" s="67">
        <v>16</v>
      </c>
      <c r="F47" s="68">
        <f>50*E47</f>
        <v>800</v>
      </c>
      <c r="G47" s="63" t="s">
        <v>16</v>
      </c>
      <c r="H47" s="63" t="s">
        <v>16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ht="33.75" customHeight="1" x14ac:dyDescent="0.25">
      <c r="A48" s="63">
        <v>39</v>
      </c>
      <c r="B48" s="63" t="s">
        <v>132</v>
      </c>
      <c r="C48" s="64" t="s">
        <v>78</v>
      </c>
      <c r="D48" s="63" t="s">
        <v>61</v>
      </c>
      <c r="E48" s="67">
        <v>21</v>
      </c>
      <c r="F48" s="68">
        <f>35*E48</f>
        <v>735</v>
      </c>
      <c r="G48" s="63" t="s">
        <v>16</v>
      </c>
      <c r="H48" s="63" t="s">
        <v>18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ht="33.75" customHeight="1" x14ac:dyDescent="0.25">
      <c r="A49" s="63">
        <v>40</v>
      </c>
      <c r="B49" s="102" t="s">
        <v>83</v>
      </c>
      <c r="C49" s="64" t="s">
        <v>146</v>
      </c>
      <c r="D49" s="63" t="s">
        <v>61</v>
      </c>
      <c r="E49" s="67">
        <v>6</v>
      </c>
      <c r="F49" s="68">
        <f>18.28*E49</f>
        <v>109.68</v>
      </c>
      <c r="G49" s="63"/>
      <c r="H49" s="6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ht="33.75" customHeight="1" x14ac:dyDescent="0.25">
      <c r="A50" s="63">
        <v>41</v>
      </c>
      <c r="B50" s="102"/>
      <c r="C50" s="66" t="s">
        <v>82</v>
      </c>
      <c r="D50" s="67" t="s">
        <v>52</v>
      </c>
      <c r="E50" s="67">
        <v>7</v>
      </c>
      <c r="F50" s="68">
        <f>18.66*E50</f>
        <v>130.62</v>
      </c>
      <c r="G50" s="63" t="s">
        <v>17</v>
      </c>
      <c r="H50" s="63" t="s">
        <v>17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 ht="33.75" customHeight="1" x14ac:dyDescent="0.25">
      <c r="A51" s="63">
        <v>42</v>
      </c>
      <c r="B51" s="102" t="s">
        <v>84</v>
      </c>
      <c r="C51" s="64" t="s">
        <v>146</v>
      </c>
      <c r="D51" s="67" t="s">
        <v>61</v>
      </c>
      <c r="E51" s="67">
        <v>6</v>
      </c>
      <c r="F51" s="68">
        <f>18.28*E51</f>
        <v>109.68</v>
      </c>
      <c r="G51" s="63"/>
      <c r="H51" s="6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ht="33.75" customHeight="1" x14ac:dyDescent="0.25">
      <c r="A52" s="63">
        <v>43</v>
      </c>
      <c r="B52" s="102"/>
      <c r="C52" s="66" t="s">
        <v>82</v>
      </c>
      <c r="D52" s="67" t="s">
        <v>52</v>
      </c>
      <c r="E52" s="67">
        <v>7</v>
      </c>
      <c r="F52" s="68">
        <f>18.66*E52</f>
        <v>130.62</v>
      </c>
      <c r="G52" s="63" t="s">
        <v>17</v>
      </c>
      <c r="H52" s="63" t="s">
        <v>17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 ht="33.75" customHeight="1" x14ac:dyDescent="0.25">
      <c r="A53" s="63">
        <v>44</v>
      </c>
      <c r="B53" s="102" t="s">
        <v>85</v>
      </c>
      <c r="C53" s="64" t="s">
        <v>146</v>
      </c>
      <c r="D53" s="67" t="s">
        <v>61</v>
      </c>
      <c r="E53" s="67">
        <v>6</v>
      </c>
      <c r="F53" s="68">
        <f>18.28*E53</f>
        <v>109.68</v>
      </c>
      <c r="G53" s="63"/>
      <c r="H53" s="6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 ht="33.75" customHeight="1" x14ac:dyDescent="0.25">
      <c r="A54" s="63">
        <v>45</v>
      </c>
      <c r="B54" s="102"/>
      <c r="C54" s="66" t="s">
        <v>82</v>
      </c>
      <c r="D54" s="67" t="s">
        <v>52</v>
      </c>
      <c r="E54" s="67">
        <v>7</v>
      </c>
      <c r="F54" s="68">
        <f>18.66*E54</f>
        <v>130.62</v>
      </c>
      <c r="G54" s="63" t="s">
        <v>17</v>
      </c>
      <c r="H54" s="63" t="s">
        <v>17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ht="33.75" customHeight="1" x14ac:dyDescent="0.25">
      <c r="A55" s="63">
        <v>46</v>
      </c>
      <c r="B55" s="63" t="s">
        <v>147</v>
      </c>
      <c r="C55" s="64" t="s">
        <v>146</v>
      </c>
      <c r="D55" s="67" t="s">
        <v>61</v>
      </c>
      <c r="E55" s="67">
        <v>3</v>
      </c>
      <c r="F55" s="68">
        <f>18.28*E55</f>
        <v>54.84</v>
      </c>
      <c r="G55" s="63"/>
      <c r="H55" s="6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</row>
    <row r="56" spans="1:23" ht="30" x14ac:dyDescent="0.25">
      <c r="A56" s="63">
        <v>47</v>
      </c>
      <c r="B56" s="63" t="s">
        <v>130</v>
      </c>
      <c r="C56" s="66" t="s">
        <v>131</v>
      </c>
      <c r="D56" s="63" t="s">
        <v>61</v>
      </c>
      <c r="E56" s="67">
        <v>50</v>
      </c>
      <c r="F56" s="68">
        <f>28.77*E56</f>
        <v>1438.5</v>
      </c>
      <c r="G56" s="63" t="s">
        <v>16</v>
      </c>
      <c r="H56" s="63" t="s">
        <v>16</v>
      </c>
    </row>
    <row r="57" spans="1:23" ht="22.5" customHeight="1" x14ac:dyDescent="0.25">
      <c r="A57" s="63">
        <v>48</v>
      </c>
      <c r="B57" s="102" t="s">
        <v>65</v>
      </c>
      <c r="C57" s="66" t="s">
        <v>148</v>
      </c>
      <c r="D57" s="63" t="s">
        <v>52</v>
      </c>
      <c r="E57" s="67">
        <v>8</v>
      </c>
      <c r="F57" s="68">
        <f>50*E57</f>
        <v>400</v>
      </c>
      <c r="G57" s="63"/>
      <c r="H57" s="63"/>
    </row>
    <row r="58" spans="1:23" ht="41.25" customHeight="1" x14ac:dyDescent="0.25">
      <c r="A58" s="63">
        <v>49</v>
      </c>
      <c r="B58" s="102"/>
      <c r="C58" s="64" t="s">
        <v>78</v>
      </c>
      <c r="D58" s="63" t="s">
        <v>61</v>
      </c>
      <c r="E58" s="67">
        <v>4</v>
      </c>
      <c r="F58" s="68">
        <f>35*E58</f>
        <v>140</v>
      </c>
      <c r="G58" s="63"/>
      <c r="H58" s="63"/>
    </row>
    <row r="59" spans="1:23" ht="41.25" customHeight="1" x14ac:dyDescent="0.25">
      <c r="A59" s="63">
        <v>50</v>
      </c>
      <c r="B59" s="102"/>
      <c r="C59" s="64" t="s">
        <v>97</v>
      </c>
      <c r="D59" s="63" t="s">
        <v>61</v>
      </c>
      <c r="E59" s="67">
        <v>215</v>
      </c>
      <c r="F59" s="68">
        <f>11*E59</f>
        <v>2365</v>
      </c>
      <c r="G59" s="63"/>
      <c r="H59" s="63"/>
    </row>
    <row r="60" spans="1:23" ht="33.75" customHeight="1" x14ac:dyDescent="0.25">
      <c r="A60" s="63">
        <v>51</v>
      </c>
      <c r="B60" s="102"/>
      <c r="C60" s="66" t="s">
        <v>92</v>
      </c>
      <c r="D60" s="67" t="s">
        <v>61</v>
      </c>
      <c r="E60" s="67">
        <v>52</v>
      </c>
      <c r="F60" s="68">
        <f>78*E60</f>
        <v>4056</v>
      </c>
      <c r="G60" s="63" t="s">
        <v>18</v>
      </c>
      <c r="H60" s="63" t="s">
        <v>22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3" ht="33.75" customHeight="1" x14ac:dyDescent="0.25">
      <c r="A61" s="63">
        <v>52</v>
      </c>
      <c r="B61" s="102" t="s">
        <v>134</v>
      </c>
      <c r="C61" s="66" t="s">
        <v>92</v>
      </c>
      <c r="D61" s="67" t="s">
        <v>61</v>
      </c>
      <c r="E61" s="67">
        <v>20</v>
      </c>
      <c r="F61" s="68">
        <f>78*E61</f>
        <v>1560</v>
      </c>
      <c r="G61" s="63"/>
      <c r="H61" s="6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ht="33.75" customHeight="1" x14ac:dyDescent="0.25">
      <c r="A62" s="63">
        <v>53</v>
      </c>
      <c r="B62" s="102"/>
      <c r="C62" s="64" t="s">
        <v>78</v>
      </c>
      <c r="D62" s="67" t="s">
        <v>61</v>
      </c>
      <c r="E62" s="67">
        <v>1</v>
      </c>
      <c r="F62" s="68">
        <f>35*E62</f>
        <v>35</v>
      </c>
      <c r="G62" s="63"/>
      <c r="H62" s="6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1:23" ht="33.75" customHeight="1" x14ac:dyDescent="0.25">
      <c r="A63" s="63">
        <v>54</v>
      </c>
      <c r="B63" s="102"/>
      <c r="C63" s="66" t="s">
        <v>135</v>
      </c>
      <c r="D63" s="67" t="s">
        <v>52</v>
      </c>
      <c r="E63" s="67">
        <v>36</v>
      </c>
      <c r="F63" s="68">
        <f>50*E63</f>
        <v>1800</v>
      </c>
      <c r="G63" s="63" t="s">
        <v>16</v>
      </c>
      <c r="H63" s="63" t="s">
        <v>16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1:23" ht="33.75" customHeight="1" x14ac:dyDescent="0.25">
      <c r="A64" s="63">
        <v>55</v>
      </c>
      <c r="B64" s="63" t="s">
        <v>66</v>
      </c>
      <c r="C64" s="66" t="s">
        <v>136</v>
      </c>
      <c r="D64" s="67" t="s">
        <v>52</v>
      </c>
      <c r="E64" s="67">
        <v>50</v>
      </c>
      <c r="F64" s="68">
        <f>50*E64</f>
        <v>2500</v>
      </c>
      <c r="G64" s="63" t="s">
        <v>19</v>
      </c>
      <c r="H64" s="63" t="s">
        <v>16</v>
      </c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ht="33.75" customHeight="1" x14ac:dyDescent="0.25">
      <c r="A65" s="63">
        <v>56</v>
      </c>
      <c r="B65" s="102" t="s">
        <v>72</v>
      </c>
      <c r="C65" s="66" t="s">
        <v>138</v>
      </c>
      <c r="D65" s="67" t="s">
        <v>52</v>
      </c>
      <c r="E65" s="67">
        <v>6</v>
      </c>
      <c r="F65" s="68">
        <f>50*E65</f>
        <v>300</v>
      </c>
      <c r="G65" s="63" t="s">
        <v>19</v>
      </c>
      <c r="H65" s="63" t="s">
        <v>16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 ht="33.75" customHeight="1" x14ac:dyDescent="0.25">
      <c r="A66" s="63">
        <v>57</v>
      </c>
      <c r="B66" s="102"/>
      <c r="C66" s="64" t="s">
        <v>78</v>
      </c>
      <c r="D66" s="67" t="s">
        <v>61</v>
      </c>
      <c r="E66" s="67">
        <v>12</v>
      </c>
      <c r="F66" s="68">
        <f>35*E66</f>
        <v>420</v>
      </c>
      <c r="G66" s="63" t="s">
        <v>19</v>
      </c>
      <c r="H66" s="63" t="s">
        <v>16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 ht="33.75" customHeight="1" x14ac:dyDescent="0.25">
      <c r="A67" s="63">
        <v>58</v>
      </c>
      <c r="B67" s="102"/>
      <c r="C67" s="64" t="s">
        <v>97</v>
      </c>
      <c r="D67" s="67" t="s">
        <v>61</v>
      </c>
      <c r="E67" s="67">
        <v>215</v>
      </c>
      <c r="F67" s="68">
        <f>11*E67</f>
        <v>2365</v>
      </c>
      <c r="G67" s="63"/>
      <c r="H67" s="6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ht="33.75" customHeight="1" x14ac:dyDescent="0.25">
      <c r="A68" s="63">
        <v>59</v>
      </c>
      <c r="B68" s="66" t="s">
        <v>98</v>
      </c>
      <c r="C68" s="64" t="s">
        <v>97</v>
      </c>
      <c r="D68" s="67" t="s">
        <v>61</v>
      </c>
      <c r="E68" s="67">
        <v>160</v>
      </c>
      <c r="F68" s="68">
        <f>11*E68</f>
        <v>1760</v>
      </c>
      <c r="G68" s="63"/>
      <c r="H68" s="6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ht="33.75" customHeight="1" x14ac:dyDescent="0.25">
      <c r="A69" s="63">
        <v>60</v>
      </c>
      <c r="B69" s="66" t="s">
        <v>99</v>
      </c>
      <c r="C69" s="64" t="s">
        <v>97</v>
      </c>
      <c r="D69" s="67" t="s">
        <v>61</v>
      </c>
      <c r="E69" s="67">
        <v>224</v>
      </c>
      <c r="F69" s="68">
        <f>11*E69</f>
        <v>2464</v>
      </c>
      <c r="G69" s="63"/>
      <c r="H69" s="6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33.75" customHeight="1" x14ac:dyDescent="0.25">
      <c r="A70" s="63">
        <v>61</v>
      </c>
      <c r="B70" s="66" t="s">
        <v>81</v>
      </c>
      <c r="C70" s="64" t="s">
        <v>82</v>
      </c>
      <c r="D70" s="67" t="s">
        <v>52</v>
      </c>
      <c r="E70" s="67">
        <v>48</v>
      </c>
      <c r="F70" s="68">
        <f>18.66*E70</f>
        <v>895.68000000000006</v>
      </c>
      <c r="G70" s="63" t="s">
        <v>19</v>
      </c>
      <c r="H70" s="63" t="s">
        <v>16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t="25.5" customHeight="1" x14ac:dyDescent="0.25">
      <c r="A71" s="63">
        <v>62</v>
      </c>
      <c r="B71" s="107" t="s">
        <v>106</v>
      </c>
      <c r="C71" s="66" t="s">
        <v>149</v>
      </c>
      <c r="D71" s="67" t="s">
        <v>61</v>
      </c>
      <c r="E71" s="67">
        <v>136</v>
      </c>
      <c r="F71" s="68">
        <f>11*E71</f>
        <v>1496</v>
      </c>
      <c r="G71" s="63" t="s">
        <v>16</v>
      </c>
      <c r="H71" s="63" t="s">
        <v>16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t="23.25" customHeight="1" x14ac:dyDescent="0.25">
      <c r="A72" s="63">
        <v>63</v>
      </c>
      <c r="B72" s="110"/>
      <c r="C72" s="66" t="s">
        <v>92</v>
      </c>
      <c r="D72" s="67" t="s">
        <v>61</v>
      </c>
      <c r="E72" s="67">
        <v>135</v>
      </c>
      <c r="F72" s="68">
        <f>78*E72</f>
        <v>10530</v>
      </c>
      <c r="G72" s="63" t="s">
        <v>16</v>
      </c>
      <c r="H72" s="63" t="s">
        <v>16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ht="23.25" customHeight="1" x14ac:dyDescent="0.25">
      <c r="A73" s="63">
        <v>64</v>
      </c>
      <c r="B73" s="108"/>
      <c r="C73" s="66" t="s">
        <v>144</v>
      </c>
      <c r="D73" s="67" t="s">
        <v>137</v>
      </c>
      <c r="E73" s="67">
        <v>17</v>
      </c>
      <c r="F73" s="68">
        <f>50*E73</f>
        <v>850</v>
      </c>
      <c r="G73" s="63" t="s">
        <v>18</v>
      </c>
      <c r="H73" s="63" t="s">
        <v>18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 ht="23.25" customHeight="1" x14ac:dyDescent="0.25">
      <c r="A74" s="63">
        <v>65</v>
      </c>
      <c r="B74" s="107" t="s">
        <v>104</v>
      </c>
      <c r="C74" s="66" t="s">
        <v>150</v>
      </c>
      <c r="D74" s="67" t="s">
        <v>61</v>
      </c>
      <c r="E74" s="67">
        <v>16</v>
      </c>
      <c r="F74" s="68">
        <f>59.18*E74</f>
        <v>946.88</v>
      </c>
      <c r="G74" s="63" t="s">
        <v>18</v>
      </c>
      <c r="H74" s="63" t="s">
        <v>18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 ht="23.25" customHeight="1" x14ac:dyDescent="0.25">
      <c r="A75" s="63">
        <v>66</v>
      </c>
      <c r="B75" s="110"/>
      <c r="C75" s="66" t="s">
        <v>149</v>
      </c>
      <c r="D75" s="67" t="s">
        <v>61</v>
      </c>
      <c r="E75" s="67">
        <v>136</v>
      </c>
      <c r="F75" s="68">
        <f>11*E75</f>
        <v>1496</v>
      </c>
      <c r="G75" s="63" t="s">
        <v>16</v>
      </c>
      <c r="H75" s="63" t="s">
        <v>16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ht="23.25" customHeight="1" x14ac:dyDescent="0.25">
      <c r="A76" s="63">
        <v>67</v>
      </c>
      <c r="B76" s="108"/>
      <c r="C76" s="66" t="s">
        <v>92</v>
      </c>
      <c r="D76" s="67" t="s">
        <v>61</v>
      </c>
      <c r="E76" s="67">
        <v>135</v>
      </c>
      <c r="F76" s="68">
        <f>78*E76</f>
        <v>10530</v>
      </c>
      <c r="G76" s="63" t="s">
        <v>16</v>
      </c>
      <c r="H76" s="63" t="s">
        <v>16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ht="23.25" customHeight="1" x14ac:dyDescent="0.25">
      <c r="A77" s="63">
        <v>68</v>
      </c>
      <c r="B77" s="102" t="s">
        <v>114</v>
      </c>
      <c r="C77" s="66" t="s">
        <v>149</v>
      </c>
      <c r="D77" s="67" t="s">
        <v>61</v>
      </c>
      <c r="E77" s="67">
        <v>136</v>
      </c>
      <c r="F77" s="68">
        <f>11*E77</f>
        <v>1496</v>
      </c>
      <c r="G77" s="63" t="s">
        <v>16</v>
      </c>
      <c r="H77" s="63" t="s">
        <v>16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ht="23.25" customHeight="1" x14ac:dyDescent="0.25">
      <c r="A78" s="63">
        <v>69</v>
      </c>
      <c r="B78" s="102"/>
      <c r="C78" s="66" t="s">
        <v>92</v>
      </c>
      <c r="D78" s="67" t="s">
        <v>61</v>
      </c>
      <c r="E78" s="67">
        <v>135</v>
      </c>
      <c r="F78" s="68">
        <f>78*E78</f>
        <v>10530</v>
      </c>
      <c r="G78" s="63" t="s">
        <v>16</v>
      </c>
      <c r="H78" s="63" t="s">
        <v>16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3" ht="23.25" customHeight="1" x14ac:dyDescent="0.25">
      <c r="A79" s="63">
        <v>70</v>
      </c>
      <c r="B79" s="102" t="s">
        <v>109</v>
      </c>
      <c r="C79" s="66" t="s">
        <v>149</v>
      </c>
      <c r="D79" s="67" t="s">
        <v>61</v>
      </c>
      <c r="E79" s="67">
        <v>136</v>
      </c>
      <c r="F79" s="68">
        <f>11*E79</f>
        <v>1496</v>
      </c>
      <c r="G79" s="63"/>
      <c r="H79" s="6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1:23" ht="35.25" customHeight="1" x14ac:dyDescent="0.25">
      <c r="A80" s="63">
        <v>71</v>
      </c>
      <c r="B80" s="102"/>
      <c r="C80" s="66" t="s">
        <v>151</v>
      </c>
      <c r="D80" s="67" t="s">
        <v>61</v>
      </c>
      <c r="E80" s="67">
        <v>20</v>
      </c>
      <c r="F80" s="68">
        <f>59.18*E80</f>
        <v>1183.5999999999999</v>
      </c>
      <c r="G80" s="63" t="s">
        <v>18</v>
      </c>
      <c r="H80" s="63" t="s">
        <v>18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1:23" s="62" customFormat="1" ht="31.5" customHeight="1" x14ac:dyDescent="0.25">
      <c r="A81" s="63">
        <v>72</v>
      </c>
      <c r="B81" s="63" t="s">
        <v>116</v>
      </c>
      <c r="C81" s="64" t="s">
        <v>152</v>
      </c>
      <c r="D81" s="67" t="s">
        <v>61</v>
      </c>
      <c r="E81" s="67">
        <v>4</v>
      </c>
      <c r="F81" s="68">
        <f>18.28*E81</f>
        <v>73.12</v>
      </c>
      <c r="G81" s="63" t="s">
        <v>105</v>
      </c>
      <c r="H81" s="63" t="s">
        <v>19</v>
      </c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 spans="1:23" s="62" customFormat="1" ht="31.5" customHeight="1" x14ac:dyDescent="0.25">
      <c r="A82" s="63">
        <v>73</v>
      </c>
      <c r="B82" s="63" t="s">
        <v>117</v>
      </c>
      <c r="C82" s="64" t="s">
        <v>152</v>
      </c>
      <c r="D82" s="67" t="s">
        <v>61</v>
      </c>
      <c r="E82" s="67">
        <v>4</v>
      </c>
      <c r="F82" s="68">
        <f>18.28*E82</f>
        <v>73.12</v>
      </c>
      <c r="G82" s="63" t="s">
        <v>16</v>
      </c>
      <c r="H82" s="63" t="s">
        <v>16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</row>
    <row r="83" spans="1:23" s="62" customFormat="1" ht="30" customHeight="1" x14ac:dyDescent="0.25">
      <c r="A83" s="63">
        <v>74</v>
      </c>
      <c r="B83" s="63" t="s">
        <v>107</v>
      </c>
      <c r="C83" s="64" t="s">
        <v>152</v>
      </c>
      <c r="D83" s="67" t="s">
        <v>61</v>
      </c>
      <c r="E83" s="67">
        <v>5</v>
      </c>
      <c r="F83" s="68">
        <f>I83</f>
        <v>0</v>
      </c>
      <c r="G83" s="63" t="s">
        <v>19</v>
      </c>
      <c r="H83" s="63" t="s">
        <v>19</v>
      </c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spans="1:23" s="62" customFormat="1" ht="30" customHeight="1" x14ac:dyDescent="0.25">
      <c r="A84" s="63">
        <v>75</v>
      </c>
      <c r="B84" s="107" t="s">
        <v>153</v>
      </c>
      <c r="C84" s="66" t="s">
        <v>144</v>
      </c>
      <c r="D84" s="67" t="s">
        <v>52</v>
      </c>
      <c r="E84" s="67">
        <v>16</v>
      </c>
      <c r="F84" s="68">
        <f>50*E84</f>
        <v>800</v>
      </c>
      <c r="G84" s="63" t="s">
        <v>157</v>
      </c>
      <c r="H84" s="63" t="s">
        <v>17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1:23" s="62" customFormat="1" ht="30" customHeight="1" x14ac:dyDescent="0.25">
      <c r="A85" s="63">
        <v>76</v>
      </c>
      <c r="B85" s="108"/>
      <c r="C85" s="64" t="s">
        <v>152</v>
      </c>
      <c r="D85" s="67" t="s">
        <v>61</v>
      </c>
      <c r="E85" s="67">
        <v>5</v>
      </c>
      <c r="F85" s="68">
        <f>I85</f>
        <v>0</v>
      </c>
      <c r="G85" s="63" t="s">
        <v>17</v>
      </c>
      <c r="H85" s="63" t="s">
        <v>17</v>
      </c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1:23" s="62" customFormat="1" ht="30" customHeight="1" x14ac:dyDescent="0.25">
      <c r="A86" s="63">
        <v>77</v>
      </c>
      <c r="B86" s="63" t="s">
        <v>154</v>
      </c>
      <c r="C86" s="64" t="s">
        <v>155</v>
      </c>
      <c r="D86" s="67" t="s">
        <v>61</v>
      </c>
      <c r="E86" s="67">
        <v>136</v>
      </c>
      <c r="F86" s="68">
        <f>11*E86</f>
        <v>1496</v>
      </c>
      <c r="G86" s="63" t="s">
        <v>17</v>
      </c>
      <c r="H86" s="63" t="s">
        <v>17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 spans="1:23" s="62" customFormat="1" ht="30" customHeight="1" x14ac:dyDescent="0.25">
      <c r="A87" s="63">
        <v>78</v>
      </c>
      <c r="B87" s="63" t="s">
        <v>156</v>
      </c>
      <c r="C87" s="66" t="s">
        <v>144</v>
      </c>
      <c r="D87" s="67" t="s">
        <v>52</v>
      </c>
      <c r="E87" s="67">
        <v>17</v>
      </c>
      <c r="F87" s="68">
        <f>50*E87</f>
        <v>850</v>
      </c>
      <c r="G87" s="63" t="s">
        <v>19</v>
      </c>
      <c r="H87" s="63" t="s">
        <v>19</v>
      </c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</row>
    <row r="88" spans="1:23" s="51" customFormat="1" ht="41.25" customHeight="1" x14ac:dyDescent="0.25">
      <c r="A88" s="46">
        <v>1</v>
      </c>
      <c r="B88" s="46" t="s">
        <v>38</v>
      </c>
      <c r="C88" s="69" t="s">
        <v>127</v>
      </c>
      <c r="D88" s="46" t="s">
        <v>20</v>
      </c>
      <c r="E88" s="46">
        <v>20</v>
      </c>
      <c r="F88" s="70"/>
      <c r="G88" s="46" t="s">
        <v>10</v>
      </c>
      <c r="H88" s="46" t="s">
        <v>10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s="51" customFormat="1" ht="41.25" customHeight="1" x14ac:dyDescent="0.25">
      <c r="A89" s="46">
        <v>2</v>
      </c>
      <c r="B89" s="48" t="s">
        <v>37</v>
      </c>
      <c r="C89" s="47" t="s">
        <v>127</v>
      </c>
      <c r="D89" s="48" t="s">
        <v>20</v>
      </c>
      <c r="E89" s="48">
        <v>20</v>
      </c>
      <c r="F89" s="49"/>
      <c r="G89" s="48" t="s">
        <v>10</v>
      </c>
      <c r="H89" s="48" t="s">
        <v>10</v>
      </c>
      <c r="I89" s="50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0"/>
      <c r="V89" s="50"/>
      <c r="W89" s="50"/>
    </row>
    <row r="90" spans="1:23" s="51" customFormat="1" ht="41.25" customHeight="1" x14ac:dyDescent="0.25">
      <c r="A90" s="46">
        <v>3</v>
      </c>
      <c r="B90" s="48" t="s">
        <v>39</v>
      </c>
      <c r="C90" s="47" t="s">
        <v>127</v>
      </c>
      <c r="D90" s="48" t="s">
        <v>20</v>
      </c>
      <c r="E90" s="48">
        <v>20</v>
      </c>
      <c r="F90" s="49"/>
      <c r="G90" s="48" t="s">
        <v>11</v>
      </c>
      <c r="H90" s="48" t="s">
        <v>11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 s="51" customFormat="1" ht="41.25" customHeight="1" x14ac:dyDescent="0.25">
      <c r="A91" s="46">
        <v>4</v>
      </c>
      <c r="B91" s="48" t="s">
        <v>40</v>
      </c>
      <c r="C91" s="47" t="s">
        <v>127</v>
      </c>
      <c r="D91" s="48" t="s">
        <v>20</v>
      </c>
      <c r="E91" s="48">
        <v>10</v>
      </c>
      <c r="F91" s="49"/>
      <c r="G91" s="48" t="s">
        <v>11</v>
      </c>
      <c r="H91" s="48" t="s">
        <v>11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</row>
    <row r="92" spans="1:23" s="51" customFormat="1" ht="30" customHeight="1" x14ac:dyDescent="0.25">
      <c r="A92" s="46">
        <v>7</v>
      </c>
      <c r="B92" s="48" t="s">
        <v>31</v>
      </c>
      <c r="C92" s="52" t="s">
        <v>50</v>
      </c>
      <c r="D92" s="53" t="s">
        <v>12</v>
      </c>
      <c r="E92" s="53">
        <v>70</v>
      </c>
      <c r="F92" s="49"/>
      <c r="G92" s="48" t="s">
        <v>14</v>
      </c>
      <c r="H92" s="48" t="s">
        <v>15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</row>
    <row r="93" spans="1:23" s="51" customFormat="1" ht="36" customHeight="1" x14ac:dyDescent="0.25">
      <c r="A93" s="46">
        <v>8</v>
      </c>
      <c r="B93" s="48" t="s">
        <v>42</v>
      </c>
      <c r="C93" s="47" t="s">
        <v>46</v>
      </c>
      <c r="D93" s="48" t="s">
        <v>20</v>
      </c>
      <c r="E93" s="48">
        <v>13</v>
      </c>
      <c r="F93" s="49"/>
      <c r="G93" s="48" t="s">
        <v>14</v>
      </c>
      <c r="H93" s="48" t="s">
        <v>14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</row>
    <row r="94" spans="1:23" s="51" customFormat="1" ht="31.5" customHeight="1" x14ac:dyDescent="0.25">
      <c r="A94" s="46">
        <v>10</v>
      </c>
      <c r="B94" s="48" t="s">
        <v>43</v>
      </c>
      <c r="C94" s="47" t="s">
        <v>46</v>
      </c>
      <c r="D94" s="48" t="s">
        <v>20</v>
      </c>
      <c r="E94" s="48">
        <v>18</v>
      </c>
      <c r="F94" s="49"/>
      <c r="G94" s="48" t="s">
        <v>15</v>
      </c>
      <c r="H94" s="48" t="s">
        <v>15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</row>
    <row r="95" spans="1:23" s="51" customFormat="1" ht="31.5" customHeight="1" x14ac:dyDescent="0.25">
      <c r="A95" s="46">
        <v>11</v>
      </c>
      <c r="B95" s="48" t="s">
        <v>32</v>
      </c>
      <c r="C95" s="52" t="s">
        <v>49</v>
      </c>
      <c r="D95" s="53" t="s">
        <v>12</v>
      </c>
      <c r="E95" s="53">
        <v>70</v>
      </c>
      <c r="F95" s="49"/>
      <c r="G95" s="48" t="s">
        <v>15</v>
      </c>
      <c r="H95" s="48" t="s">
        <v>19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s="51" customFormat="1" ht="90" customHeight="1" x14ac:dyDescent="0.25">
      <c r="A96" s="46">
        <v>50</v>
      </c>
      <c r="B96" s="48" t="s">
        <v>34</v>
      </c>
      <c r="C96" s="52" t="s">
        <v>49</v>
      </c>
      <c r="D96" s="53" t="s">
        <v>12</v>
      </c>
      <c r="E96" s="53">
        <v>70</v>
      </c>
      <c r="F96" s="54"/>
      <c r="G96" s="48" t="s">
        <v>17</v>
      </c>
      <c r="H96" s="48" t="s">
        <v>18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</row>
    <row r="97" spans="1:23" s="51" customFormat="1" ht="51" customHeight="1" x14ac:dyDescent="0.25">
      <c r="A97" s="46">
        <v>58</v>
      </c>
      <c r="B97" s="48" t="s">
        <v>41</v>
      </c>
      <c r="C97" s="47" t="s">
        <v>35</v>
      </c>
      <c r="D97" s="48" t="s">
        <v>20</v>
      </c>
      <c r="E97" s="48">
        <v>13</v>
      </c>
      <c r="F97" s="49"/>
      <c r="G97" s="48" t="s">
        <v>18</v>
      </c>
      <c r="H97" s="48" t="s">
        <v>18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</row>
    <row r="98" spans="1:23" s="51" customFormat="1" ht="31.5" customHeight="1" x14ac:dyDescent="0.25">
      <c r="A98" s="46">
        <v>59</v>
      </c>
      <c r="B98" s="48" t="s">
        <v>45</v>
      </c>
      <c r="C98" s="47" t="s">
        <v>46</v>
      </c>
      <c r="D98" s="48" t="s">
        <v>20</v>
      </c>
      <c r="E98" s="48">
        <v>13</v>
      </c>
      <c r="F98" s="49"/>
      <c r="G98" s="48" t="s">
        <v>18</v>
      </c>
      <c r="H98" s="48" t="s">
        <v>18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</row>
    <row r="99" spans="1:23" s="51" customFormat="1" ht="33" customHeight="1" x14ac:dyDescent="0.25">
      <c r="A99" s="46">
        <v>68</v>
      </c>
      <c r="B99" s="48" t="s">
        <v>48</v>
      </c>
      <c r="C99" s="47" t="s">
        <v>46</v>
      </c>
      <c r="D99" s="48" t="s">
        <v>20</v>
      </c>
      <c r="E99" s="48">
        <v>12</v>
      </c>
      <c r="F99" s="49"/>
      <c r="G99" s="48" t="s">
        <v>22</v>
      </c>
      <c r="H99" s="48" t="s">
        <v>22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</row>
    <row r="100" spans="1:23" s="51" customFormat="1" ht="33" customHeight="1" x14ac:dyDescent="0.25">
      <c r="A100" s="46">
        <v>69</v>
      </c>
      <c r="B100" s="48" t="s">
        <v>47</v>
      </c>
      <c r="C100" s="47" t="s">
        <v>46</v>
      </c>
      <c r="D100" s="48" t="s">
        <v>20</v>
      </c>
      <c r="E100" s="48">
        <v>18</v>
      </c>
      <c r="F100" s="49"/>
      <c r="G100" s="48" t="s">
        <v>125</v>
      </c>
      <c r="H100" s="48" t="s">
        <v>125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</row>
    <row r="101" spans="1:23" s="51" customFormat="1" ht="33" customHeight="1" x14ac:dyDescent="0.25">
      <c r="A101" s="46">
        <v>70</v>
      </c>
      <c r="B101" s="48" t="s">
        <v>44</v>
      </c>
      <c r="C101" s="47" t="s">
        <v>46</v>
      </c>
      <c r="D101" s="48" t="s">
        <v>20</v>
      </c>
      <c r="E101" s="48">
        <v>8</v>
      </c>
      <c r="F101" s="49"/>
      <c r="G101" s="48" t="s">
        <v>125</v>
      </c>
      <c r="H101" s="48" t="s">
        <v>125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1:23" ht="23.25" customHeight="1" x14ac:dyDescent="0.25">
      <c r="A102" s="20"/>
      <c r="B102" s="61" t="s">
        <v>13</v>
      </c>
      <c r="C102" s="39"/>
      <c r="D102" s="40"/>
      <c r="E102" s="40"/>
      <c r="F102" s="41">
        <f>SUM(F10:F101)</f>
        <v>137568.40999999995</v>
      </c>
      <c r="G102" s="18"/>
      <c r="H102" s="18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1:23" ht="18.75" x14ac:dyDescent="0.25">
      <c r="B103" s="57"/>
      <c r="D103" s="105"/>
      <c r="E103" s="105"/>
      <c r="F103" s="105"/>
      <c r="G103" s="105"/>
      <c r="I103" s="43"/>
      <c r="J103" s="45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1:23" ht="18.75" x14ac:dyDescent="0.25">
      <c r="B104" s="19"/>
      <c r="C104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1:23" ht="19.5" customHeight="1" x14ac:dyDescent="0.25">
      <c r="B105" s="109" t="s">
        <v>23</v>
      </c>
      <c r="E105" s="109" t="s">
        <v>29</v>
      </c>
      <c r="F105" s="109"/>
      <c r="G105" s="109"/>
      <c r="H105" s="109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1:23" ht="15" customHeight="1" x14ac:dyDescent="0.25">
      <c r="B106" s="109"/>
      <c r="E106" s="109"/>
      <c r="F106" s="109"/>
      <c r="G106" s="109"/>
      <c r="H106" s="109"/>
      <c r="I106" s="43"/>
      <c r="J106" s="45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1:23" ht="18.75" customHeight="1" x14ac:dyDescent="0.25">
      <c r="B107" s="56" t="s">
        <v>24</v>
      </c>
      <c r="E107" s="99" t="s">
        <v>102</v>
      </c>
      <c r="F107" s="99"/>
      <c r="G107" s="99"/>
      <c r="H107" s="99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1:23" ht="18.75" customHeight="1" x14ac:dyDescent="0.25">
      <c r="B108" s="56" t="s">
        <v>25</v>
      </c>
      <c r="E108" s="99" t="s">
        <v>26</v>
      </c>
      <c r="F108" s="99"/>
      <c r="G108" s="99"/>
      <c r="H108" s="99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1:23" ht="18.75" x14ac:dyDescent="0.25">
      <c r="B109" s="56" t="s">
        <v>27</v>
      </c>
      <c r="F109" s="42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</row>
    <row r="110" spans="1:23" ht="31.5" customHeight="1" x14ac:dyDescent="0.25">
      <c r="B110" s="56" t="s">
        <v>28</v>
      </c>
      <c r="E110" s="100" t="s">
        <v>103</v>
      </c>
      <c r="F110" s="100"/>
      <c r="G110" s="100"/>
      <c r="H110" s="100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</row>
    <row r="111" spans="1:23" x14ac:dyDescent="0.25"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</row>
    <row r="112" spans="1:23" x14ac:dyDescent="0.25"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</row>
    <row r="113" spans="9:23" x14ac:dyDescent="0.25"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</row>
    <row r="114" spans="9:23" x14ac:dyDescent="0.25"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</row>
    <row r="115" spans="9:23" x14ac:dyDescent="0.25"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</row>
  </sheetData>
  <mergeCells count="39">
    <mergeCell ref="B1:H2"/>
    <mergeCell ref="A3:H3"/>
    <mergeCell ref="A4:H4"/>
    <mergeCell ref="A5:A9"/>
    <mergeCell ref="B5:B8"/>
    <mergeCell ref="C5:C8"/>
    <mergeCell ref="D5:D8"/>
    <mergeCell ref="E5:E8"/>
    <mergeCell ref="F5:F8"/>
    <mergeCell ref="G5:H7"/>
    <mergeCell ref="E110:H110"/>
    <mergeCell ref="B9:H9"/>
    <mergeCell ref="D103:G103"/>
    <mergeCell ref="B105:B106"/>
    <mergeCell ref="E105:H106"/>
    <mergeCell ref="E107:H107"/>
    <mergeCell ref="E108:H108"/>
    <mergeCell ref="B16:B17"/>
    <mergeCell ref="B10:B12"/>
    <mergeCell ref="B13:B15"/>
    <mergeCell ref="B21:B23"/>
    <mergeCell ref="B24:B25"/>
    <mergeCell ref="B29:B31"/>
    <mergeCell ref="B44:B45"/>
    <mergeCell ref="B46:B47"/>
    <mergeCell ref="B33:B35"/>
    <mergeCell ref="B38:B39"/>
    <mergeCell ref="B36:B37"/>
    <mergeCell ref="B57:B60"/>
    <mergeCell ref="B61:B63"/>
    <mergeCell ref="B65:B67"/>
    <mergeCell ref="B49:B50"/>
    <mergeCell ref="B51:B52"/>
    <mergeCell ref="B53:B54"/>
    <mergeCell ref="B84:B85"/>
    <mergeCell ref="B77:B78"/>
    <mergeCell ref="B71:B73"/>
    <mergeCell ref="B74:B76"/>
    <mergeCell ref="B79:B80"/>
  </mergeCells>
  <pageMargins left="0.39370078740157483" right="0.39370078740157483" top="0.59055118110236227" bottom="0.5905511811023622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94"/>
  <sheetViews>
    <sheetView zoomScale="80" zoomScaleNormal="80" workbookViewId="0">
      <selection activeCell="K77" sqref="K77"/>
    </sheetView>
  </sheetViews>
  <sheetFormatPr defaultRowHeight="15" x14ac:dyDescent="0.25"/>
  <cols>
    <col min="1" max="1" width="5.5703125" style="6" customWidth="1"/>
    <col min="2" max="2" width="38.7109375" style="8" customWidth="1"/>
    <col min="3" max="3" width="34" style="8" customWidth="1"/>
    <col min="4" max="4" width="9.85546875" style="9" customWidth="1"/>
    <col min="5" max="5" width="11.7109375" style="9" customWidth="1"/>
    <col min="6" max="6" width="14" style="8" customWidth="1"/>
    <col min="7" max="7" width="11.42578125" style="8" customWidth="1"/>
    <col min="8" max="8" width="11.28515625" style="8" customWidth="1"/>
    <col min="9" max="9" width="9.140625" style="6"/>
    <col min="10" max="10" width="10" style="6" bestFit="1" customWidth="1"/>
    <col min="11" max="16384" width="9.140625" style="6"/>
  </cols>
  <sheetData>
    <row r="1" spans="1:23" ht="12.75" customHeight="1" x14ac:dyDescent="0.25">
      <c r="A1" s="5"/>
      <c r="B1" s="101" t="s">
        <v>0</v>
      </c>
      <c r="C1" s="101"/>
      <c r="D1" s="101"/>
      <c r="E1" s="101"/>
      <c r="F1" s="101"/>
      <c r="G1" s="101"/>
      <c r="H1" s="101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2.75" customHeight="1" x14ac:dyDescent="0.25">
      <c r="A2" s="5"/>
      <c r="B2" s="101"/>
      <c r="C2" s="101"/>
      <c r="D2" s="101"/>
      <c r="E2" s="101"/>
      <c r="F2" s="101"/>
      <c r="G2" s="101"/>
      <c r="H2" s="10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5" customHeight="1" x14ac:dyDescent="0.25">
      <c r="A3" s="101" t="s">
        <v>36</v>
      </c>
      <c r="B3" s="101"/>
      <c r="C3" s="101"/>
      <c r="D3" s="101"/>
      <c r="E3" s="101"/>
      <c r="F3" s="101"/>
      <c r="G3" s="101"/>
      <c r="H3" s="101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2.75" customHeight="1" x14ac:dyDescent="0.25">
      <c r="A4" s="111"/>
      <c r="B4" s="111"/>
      <c r="C4" s="111"/>
      <c r="D4" s="111"/>
      <c r="E4" s="111"/>
      <c r="F4" s="111"/>
      <c r="G4" s="111"/>
      <c r="H4" s="11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12.75" customHeight="1" x14ac:dyDescent="0.25">
      <c r="A5" s="112" t="s">
        <v>21</v>
      </c>
      <c r="B5" s="115" t="s">
        <v>1</v>
      </c>
      <c r="C5" s="115" t="s">
        <v>2</v>
      </c>
      <c r="D5" s="115" t="s">
        <v>3</v>
      </c>
      <c r="E5" s="115" t="s">
        <v>4</v>
      </c>
      <c r="F5" s="115" t="s">
        <v>5</v>
      </c>
      <c r="G5" s="115" t="s">
        <v>6</v>
      </c>
      <c r="H5" s="115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12.75" customHeight="1" x14ac:dyDescent="0.25">
      <c r="A6" s="113"/>
      <c r="B6" s="115"/>
      <c r="C6" s="115"/>
      <c r="D6" s="115"/>
      <c r="E6" s="115"/>
      <c r="F6" s="115"/>
      <c r="G6" s="115"/>
      <c r="H6" s="115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2.75" customHeight="1" x14ac:dyDescent="0.25">
      <c r="A7" s="113"/>
      <c r="B7" s="115"/>
      <c r="C7" s="115"/>
      <c r="D7" s="115"/>
      <c r="E7" s="115"/>
      <c r="F7" s="115"/>
      <c r="G7" s="115"/>
      <c r="H7" s="11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9.5" customHeight="1" x14ac:dyDescent="0.25">
      <c r="A8" s="113"/>
      <c r="B8" s="115"/>
      <c r="C8" s="115"/>
      <c r="D8" s="115"/>
      <c r="E8" s="115"/>
      <c r="F8" s="115"/>
      <c r="G8" s="35" t="s">
        <v>7</v>
      </c>
      <c r="H8" s="35" t="s">
        <v>8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23.25" customHeight="1" x14ac:dyDescent="0.25">
      <c r="A9" s="114"/>
      <c r="B9" s="115" t="s">
        <v>9</v>
      </c>
      <c r="C9" s="115"/>
      <c r="D9" s="115"/>
      <c r="E9" s="115"/>
      <c r="F9" s="115"/>
      <c r="G9" s="115"/>
      <c r="H9" s="115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41.25" customHeight="1" x14ac:dyDescent="0.25">
      <c r="A10" s="34">
        <v>1</v>
      </c>
      <c r="B10" s="10" t="s">
        <v>38</v>
      </c>
      <c r="C10" s="10" t="s">
        <v>127</v>
      </c>
      <c r="D10" s="35" t="s">
        <v>20</v>
      </c>
      <c r="E10" s="35">
        <v>20</v>
      </c>
      <c r="F10" s="24">
        <v>5015</v>
      </c>
      <c r="G10" s="35" t="s">
        <v>10</v>
      </c>
      <c r="H10" s="37" t="s">
        <v>10</v>
      </c>
      <c r="I10" s="43"/>
      <c r="J10" s="43" t="s">
        <v>10</v>
      </c>
      <c r="K10" s="43" t="s">
        <v>11</v>
      </c>
      <c r="L10" s="43" t="s">
        <v>14</v>
      </c>
      <c r="M10" s="43" t="s">
        <v>15</v>
      </c>
      <c r="N10" s="43" t="s">
        <v>19</v>
      </c>
      <c r="O10" s="43" t="s">
        <v>16</v>
      </c>
      <c r="P10" s="43" t="s">
        <v>17</v>
      </c>
      <c r="Q10" s="43" t="s">
        <v>18</v>
      </c>
      <c r="R10" s="43" t="s">
        <v>30</v>
      </c>
      <c r="S10" s="43" t="s">
        <v>22</v>
      </c>
      <c r="T10" s="43" t="s">
        <v>125</v>
      </c>
      <c r="U10" s="43" t="s">
        <v>126</v>
      </c>
      <c r="V10" s="43"/>
      <c r="W10" s="43"/>
    </row>
    <row r="11" spans="1:23" ht="41.25" customHeight="1" x14ac:dyDescent="0.25">
      <c r="A11" s="34">
        <v>2</v>
      </c>
      <c r="B11" s="10" t="s">
        <v>37</v>
      </c>
      <c r="C11" s="10" t="s">
        <v>127</v>
      </c>
      <c r="D11" s="35" t="s">
        <v>20</v>
      </c>
      <c r="E11" s="35">
        <v>20</v>
      </c>
      <c r="F11" s="24">
        <v>4962</v>
      </c>
      <c r="G11" s="37" t="s">
        <v>10</v>
      </c>
      <c r="H11" s="37" t="s">
        <v>10</v>
      </c>
      <c r="I11" s="43"/>
      <c r="J11" s="44">
        <f>F10+F11</f>
        <v>9977</v>
      </c>
      <c r="K11" s="44">
        <f>F12+F13</f>
        <v>8011</v>
      </c>
      <c r="L11" s="44">
        <f>F17+F16+F21+F14+F15</f>
        <v>29501</v>
      </c>
      <c r="M11" s="44">
        <f>SUM(F18:F20)</f>
        <v>20597</v>
      </c>
      <c r="N11" s="44">
        <f>SUM(F22:F27)</f>
        <v>35213.5</v>
      </c>
      <c r="O11" s="44">
        <f>SUM(F28:F46)</f>
        <v>6677.5</v>
      </c>
      <c r="P11" s="44">
        <f>SUM(F47:F66)</f>
        <v>43622.2</v>
      </c>
      <c r="Q11" s="44">
        <f>SUM(F67:F76)</f>
        <v>58070</v>
      </c>
      <c r="R11" s="44">
        <f>SUM(F77)</f>
        <v>5963</v>
      </c>
      <c r="S11" s="44">
        <f>F78</f>
        <v>2503</v>
      </c>
      <c r="T11" s="44">
        <f>F79+F80</f>
        <v>5603</v>
      </c>
      <c r="U11" s="43"/>
      <c r="V11" s="43"/>
      <c r="W11" s="43"/>
    </row>
    <row r="12" spans="1:23" ht="41.25" customHeight="1" x14ac:dyDescent="0.25">
      <c r="A12" s="36">
        <v>3</v>
      </c>
      <c r="B12" s="31" t="s">
        <v>39</v>
      </c>
      <c r="C12" s="10" t="s">
        <v>127</v>
      </c>
      <c r="D12" s="35" t="s">
        <v>20</v>
      </c>
      <c r="E12" s="35">
        <v>20</v>
      </c>
      <c r="F12" s="24">
        <v>5201</v>
      </c>
      <c r="G12" s="37" t="s">
        <v>11</v>
      </c>
      <c r="H12" s="37" t="s">
        <v>11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ht="41.25" customHeight="1" x14ac:dyDescent="0.25">
      <c r="A13" s="36">
        <v>4</v>
      </c>
      <c r="B13" s="31" t="s">
        <v>40</v>
      </c>
      <c r="C13" s="10" t="s">
        <v>127</v>
      </c>
      <c r="D13" s="35" t="s">
        <v>20</v>
      </c>
      <c r="E13" s="35">
        <v>10</v>
      </c>
      <c r="F13" s="24">
        <v>2810</v>
      </c>
      <c r="G13" s="37" t="s">
        <v>11</v>
      </c>
      <c r="H13" s="37" t="s">
        <v>11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ht="31.5" customHeight="1" x14ac:dyDescent="0.25">
      <c r="A14" s="36">
        <v>5</v>
      </c>
      <c r="B14" s="31" t="s">
        <v>98</v>
      </c>
      <c r="C14" s="11" t="s">
        <v>97</v>
      </c>
      <c r="D14" s="12" t="s">
        <v>61</v>
      </c>
      <c r="E14" s="12">
        <v>160</v>
      </c>
      <c r="F14" s="33">
        <f>I14</f>
        <v>6720</v>
      </c>
      <c r="G14" s="37" t="s">
        <v>14</v>
      </c>
      <c r="H14" s="37" t="s">
        <v>14</v>
      </c>
      <c r="I14" s="43">
        <f>42*E14</f>
        <v>6720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ht="31.5" customHeight="1" x14ac:dyDescent="0.25">
      <c r="A15" s="36">
        <v>6</v>
      </c>
      <c r="B15" s="31" t="s">
        <v>99</v>
      </c>
      <c r="C15" s="11" t="s">
        <v>97</v>
      </c>
      <c r="D15" s="12" t="s">
        <v>61</v>
      </c>
      <c r="E15" s="12">
        <v>224</v>
      </c>
      <c r="F15" s="33">
        <f>I15</f>
        <v>9408</v>
      </c>
      <c r="G15" s="37" t="s">
        <v>14</v>
      </c>
      <c r="H15" s="37" t="s">
        <v>14</v>
      </c>
      <c r="I15" s="43">
        <f>42*E15</f>
        <v>9408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120" x14ac:dyDescent="0.25">
      <c r="A16" s="36">
        <v>7</v>
      </c>
      <c r="B16" s="31" t="s">
        <v>31</v>
      </c>
      <c r="C16" s="11" t="s">
        <v>50</v>
      </c>
      <c r="D16" s="12" t="s">
        <v>12</v>
      </c>
      <c r="E16" s="12">
        <v>70</v>
      </c>
      <c r="F16" s="24">
        <v>8252</v>
      </c>
      <c r="G16" s="35" t="s">
        <v>14</v>
      </c>
      <c r="H16" s="35" t="s">
        <v>15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ht="36" customHeight="1" x14ac:dyDescent="0.25">
      <c r="A17" s="36">
        <v>8</v>
      </c>
      <c r="B17" s="10" t="s">
        <v>42</v>
      </c>
      <c r="C17" s="10" t="s">
        <v>46</v>
      </c>
      <c r="D17" s="35" t="s">
        <v>20</v>
      </c>
      <c r="E17" s="35">
        <v>13</v>
      </c>
      <c r="F17" s="24">
        <v>2601</v>
      </c>
      <c r="G17" s="35" t="s">
        <v>14</v>
      </c>
      <c r="H17" s="35" t="s">
        <v>14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48.75" customHeight="1" x14ac:dyDescent="0.25">
      <c r="A18" s="36">
        <v>9</v>
      </c>
      <c r="B18" s="10" t="s">
        <v>106</v>
      </c>
      <c r="C18" s="11" t="s">
        <v>108</v>
      </c>
      <c r="D18" s="12" t="s">
        <v>120</v>
      </c>
      <c r="E18" s="12" t="s">
        <v>121</v>
      </c>
      <c r="F18" s="33">
        <v>10520</v>
      </c>
      <c r="G18" s="35" t="s">
        <v>15</v>
      </c>
      <c r="H18" s="35" t="s">
        <v>15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ht="31.5" customHeight="1" x14ac:dyDescent="0.25">
      <c r="A19" s="36">
        <v>10</v>
      </c>
      <c r="B19" s="31" t="s">
        <v>43</v>
      </c>
      <c r="C19" s="10" t="s">
        <v>46</v>
      </c>
      <c r="D19" s="35" t="s">
        <v>20</v>
      </c>
      <c r="E19" s="35">
        <v>18</v>
      </c>
      <c r="F19" s="24">
        <v>3852</v>
      </c>
      <c r="G19" s="35" t="s">
        <v>15</v>
      </c>
      <c r="H19" s="35" t="s">
        <v>15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ht="31.5" customHeight="1" x14ac:dyDescent="0.25">
      <c r="A20" s="36">
        <v>11</v>
      </c>
      <c r="B20" s="31" t="s">
        <v>32</v>
      </c>
      <c r="C20" s="11" t="s">
        <v>49</v>
      </c>
      <c r="D20" s="12" t="s">
        <v>12</v>
      </c>
      <c r="E20" s="12">
        <v>70</v>
      </c>
      <c r="F20" s="24">
        <v>6225</v>
      </c>
      <c r="G20" s="35" t="s">
        <v>15</v>
      </c>
      <c r="H20" s="35" t="s">
        <v>19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31.5" customHeight="1" x14ac:dyDescent="0.25">
      <c r="A21" s="36">
        <v>12</v>
      </c>
      <c r="B21" s="10" t="s">
        <v>107</v>
      </c>
      <c r="C21" s="11" t="s">
        <v>118</v>
      </c>
      <c r="D21" s="12" t="s">
        <v>20</v>
      </c>
      <c r="E21" s="12">
        <v>20</v>
      </c>
      <c r="F21" s="33">
        <v>2520</v>
      </c>
      <c r="G21" s="37" t="s">
        <v>105</v>
      </c>
      <c r="H21" s="37" t="s">
        <v>16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31.5" customHeight="1" x14ac:dyDescent="0.25">
      <c r="A22" s="36">
        <v>13</v>
      </c>
      <c r="B22" s="31" t="s">
        <v>72</v>
      </c>
      <c r="C22" s="11" t="s">
        <v>97</v>
      </c>
      <c r="D22" s="12" t="s">
        <v>61</v>
      </c>
      <c r="E22" s="12">
        <v>215</v>
      </c>
      <c r="F22" s="33">
        <f t="shared" ref="F22:F23" si="0">I22</f>
        <v>9030</v>
      </c>
      <c r="G22" s="35" t="s">
        <v>19</v>
      </c>
      <c r="H22" s="35" t="s">
        <v>16</v>
      </c>
      <c r="I22" s="43">
        <f t="shared" ref="I22:I23" si="1">42*E22</f>
        <v>9030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31.5" customHeight="1" x14ac:dyDescent="0.25">
      <c r="A23" s="36">
        <v>14</v>
      </c>
      <c r="B23" s="31" t="s">
        <v>65</v>
      </c>
      <c r="C23" s="11" t="s">
        <v>97</v>
      </c>
      <c r="D23" s="12" t="s">
        <v>61</v>
      </c>
      <c r="E23" s="12">
        <v>215</v>
      </c>
      <c r="F23" s="33">
        <f t="shared" si="0"/>
        <v>9030</v>
      </c>
      <c r="G23" s="35" t="s">
        <v>19</v>
      </c>
      <c r="H23" s="35" t="s">
        <v>16</v>
      </c>
      <c r="I23" s="43">
        <f t="shared" si="1"/>
        <v>9030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31.5" customHeight="1" x14ac:dyDescent="0.25">
      <c r="A24" s="36">
        <v>15</v>
      </c>
      <c r="B24" s="31" t="s">
        <v>66</v>
      </c>
      <c r="C24" s="11" t="s">
        <v>100</v>
      </c>
      <c r="D24" s="12" t="s">
        <v>52</v>
      </c>
      <c r="E24" s="12">
        <v>346</v>
      </c>
      <c r="F24" s="33">
        <f>I24</f>
        <v>173</v>
      </c>
      <c r="G24" s="35" t="s">
        <v>19</v>
      </c>
      <c r="H24" s="35" t="s">
        <v>16</v>
      </c>
      <c r="I24" s="43">
        <f>0.5*E24</f>
        <v>173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31.5" customHeight="1" x14ac:dyDescent="0.25">
      <c r="A25" s="36">
        <v>16</v>
      </c>
      <c r="B25" s="31" t="s">
        <v>101</v>
      </c>
      <c r="C25" s="11" t="s">
        <v>100</v>
      </c>
      <c r="D25" s="12" t="s">
        <v>52</v>
      </c>
      <c r="E25" s="12">
        <v>241</v>
      </c>
      <c r="F25" s="33">
        <f>I25</f>
        <v>120.5</v>
      </c>
      <c r="G25" s="35" t="s">
        <v>19</v>
      </c>
      <c r="H25" s="35" t="s">
        <v>16</v>
      </c>
      <c r="I25" s="43">
        <f>0.5*E25</f>
        <v>120.5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31.5" customHeight="1" x14ac:dyDescent="0.25">
      <c r="A26" s="36">
        <v>17</v>
      </c>
      <c r="B26" s="10" t="s">
        <v>104</v>
      </c>
      <c r="C26" s="11" t="s">
        <v>119</v>
      </c>
      <c r="D26" s="12" t="s">
        <v>61</v>
      </c>
      <c r="E26" s="12">
        <v>330</v>
      </c>
      <c r="F26" s="33">
        <v>16500</v>
      </c>
      <c r="G26" s="35" t="s">
        <v>105</v>
      </c>
      <c r="H26" s="35" t="s">
        <v>17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30" customHeight="1" x14ac:dyDescent="0.25">
      <c r="A27" s="36">
        <v>18</v>
      </c>
      <c r="B27" s="10" t="s">
        <v>109</v>
      </c>
      <c r="C27" s="11" t="s">
        <v>110</v>
      </c>
      <c r="D27" s="12" t="s">
        <v>111</v>
      </c>
      <c r="E27" s="12">
        <v>20</v>
      </c>
      <c r="F27" s="33">
        <f t="shared" ref="F27:F44" si="2">I27</f>
        <v>360</v>
      </c>
      <c r="G27" s="35" t="s">
        <v>19</v>
      </c>
      <c r="H27" s="35" t="s">
        <v>19</v>
      </c>
      <c r="I27" s="43">
        <f>18*20</f>
        <v>360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33" customHeight="1" x14ac:dyDescent="0.25">
      <c r="A28" s="36">
        <v>19</v>
      </c>
      <c r="B28" s="31" t="s">
        <v>60</v>
      </c>
      <c r="C28" s="10" t="s">
        <v>51</v>
      </c>
      <c r="D28" s="35" t="s">
        <v>52</v>
      </c>
      <c r="E28" s="35">
        <v>24</v>
      </c>
      <c r="F28" s="24">
        <f t="shared" si="2"/>
        <v>288</v>
      </c>
      <c r="G28" s="35" t="s">
        <v>16</v>
      </c>
      <c r="H28" s="37" t="s">
        <v>16</v>
      </c>
      <c r="I28" s="43">
        <f>12*E28</f>
        <v>288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33" customHeight="1" x14ac:dyDescent="0.25">
      <c r="A29" s="36">
        <v>20</v>
      </c>
      <c r="B29" s="31" t="s">
        <v>69</v>
      </c>
      <c r="C29" s="11" t="s">
        <v>70</v>
      </c>
      <c r="D29" s="12" t="s">
        <v>61</v>
      </c>
      <c r="E29" s="12">
        <v>30</v>
      </c>
      <c r="F29" s="24">
        <f t="shared" si="2"/>
        <v>540</v>
      </c>
      <c r="G29" s="35" t="s">
        <v>16</v>
      </c>
      <c r="H29" s="37" t="s">
        <v>16</v>
      </c>
      <c r="I29" s="43">
        <f>18*E29</f>
        <v>540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33" customHeight="1" x14ac:dyDescent="0.25">
      <c r="A30" s="36">
        <v>21</v>
      </c>
      <c r="B30" s="31" t="s">
        <v>63</v>
      </c>
      <c r="C30" s="11" t="s">
        <v>70</v>
      </c>
      <c r="D30" s="12" t="s">
        <v>61</v>
      </c>
      <c r="E30" s="12">
        <v>56</v>
      </c>
      <c r="F30" s="24">
        <f t="shared" si="2"/>
        <v>1008</v>
      </c>
      <c r="G30" s="35" t="s">
        <v>16</v>
      </c>
      <c r="H30" s="37" t="s">
        <v>16</v>
      </c>
      <c r="I30" s="43">
        <f>18*E30</f>
        <v>1008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33" customHeight="1" x14ac:dyDescent="0.25">
      <c r="A31" s="36">
        <v>22</v>
      </c>
      <c r="B31" s="31" t="s">
        <v>65</v>
      </c>
      <c r="C31" s="11" t="s">
        <v>64</v>
      </c>
      <c r="D31" s="12" t="s">
        <v>52</v>
      </c>
      <c r="E31" s="12">
        <v>8</v>
      </c>
      <c r="F31" s="24">
        <f t="shared" si="2"/>
        <v>128</v>
      </c>
      <c r="G31" s="35" t="s">
        <v>16</v>
      </c>
      <c r="H31" s="37" t="s">
        <v>16</v>
      </c>
      <c r="I31" s="43">
        <f>16*E31</f>
        <v>128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33" customHeight="1" x14ac:dyDescent="0.25">
      <c r="A32" s="36">
        <v>23</v>
      </c>
      <c r="B32" s="31" t="s">
        <v>56</v>
      </c>
      <c r="C32" s="11" t="s">
        <v>64</v>
      </c>
      <c r="D32" s="12" t="s">
        <v>52</v>
      </c>
      <c r="E32" s="12">
        <v>30</v>
      </c>
      <c r="F32" s="24">
        <f t="shared" si="2"/>
        <v>480</v>
      </c>
      <c r="G32" s="35" t="s">
        <v>16</v>
      </c>
      <c r="H32" s="37" t="s">
        <v>16</v>
      </c>
      <c r="I32" s="43">
        <f>16*E32</f>
        <v>480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33" customHeight="1" x14ac:dyDescent="0.25">
      <c r="A33" s="36">
        <v>24</v>
      </c>
      <c r="B33" s="31" t="s">
        <v>66</v>
      </c>
      <c r="C33" s="11" t="s">
        <v>64</v>
      </c>
      <c r="D33" s="12" t="s">
        <v>52</v>
      </c>
      <c r="E33" s="12">
        <v>50</v>
      </c>
      <c r="F33" s="24">
        <f t="shared" si="2"/>
        <v>800</v>
      </c>
      <c r="G33" s="35" t="s">
        <v>16</v>
      </c>
      <c r="H33" s="37" t="s">
        <v>16</v>
      </c>
      <c r="I33" s="43">
        <f t="shared" ref="I33" si="3">16*E33</f>
        <v>800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ht="33" customHeight="1" x14ac:dyDescent="0.25">
      <c r="A34" s="36">
        <v>25</v>
      </c>
      <c r="B34" s="31" t="s">
        <v>67</v>
      </c>
      <c r="C34" s="11" t="s">
        <v>68</v>
      </c>
      <c r="D34" s="12" t="s">
        <v>52</v>
      </c>
      <c r="E34" s="12">
        <v>36</v>
      </c>
      <c r="F34" s="24">
        <f t="shared" si="2"/>
        <v>684</v>
      </c>
      <c r="G34" s="35" t="s">
        <v>16</v>
      </c>
      <c r="H34" s="37" t="s">
        <v>16</v>
      </c>
      <c r="I34" s="43">
        <f>19*E34</f>
        <v>684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33" customHeight="1" x14ac:dyDescent="0.25">
      <c r="A35" s="36">
        <v>26</v>
      </c>
      <c r="B35" s="31" t="s">
        <v>72</v>
      </c>
      <c r="C35" s="11" t="s">
        <v>71</v>
      </c>
      <c r="D35" s="12" t="s">
        <v>52</v>
      </c>
      <c r="E35" s="12">
        <v>6</v>
      </c>
      <c r="F35" s="24">
        <f t="shared" si="2"/>
        <v>105</v>
      </c>
      <c r="G35" s="35" t="s">
        <v>16</v>
      </c>
      <c r="H35" s="37" t="s">
        <v>16</v>
      </c>
      <c r="I35" s="43">
        <f>17.5*E35</f>
        <v>105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33" customHeight="1" x14ac:dyDescent="0.25">
      <c r="A36" s="36">
        <v>27</v>
      </c>
      <c r="B36" s="31" t="s">
        <v>60</v>
      </c>
      <c r="C36" s="11" t="s">
        <v>71</v>
      </c>
      <c r="D36" s="12" t="s">
        <v>52</v>
      </c>
      <c r="E36" s="12">
        <v>12</v>
      </c>
      <c r="F36" s="24">
        <f t="shared" si="2"/>
        <v>210</v>
      </c>
      <c r="G36" s="35" t="s">
        <v>16</v>
      </c>
      <c r="H36" s="37" t="s">
        <v>16</v>
      </c>
      <c r="I36" s="43">
        <f t="shared" ref="I36:I37" si="4">17.5*E36</f>
        <v>210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ht="33" customHeight="1" x14ac:dyDescent="0.25">
      <c r="A37" s="36">
        <v>28</v>
      </c>
      <c r="B37" s="31" t="s">
        <v>73</v>
      </c>
      <c r="C37" s="11" t="s">
        <v>71</v>
      </c>
      <c r="D37" s="12" t="s">
        <v>52</v>
      </c>
      <c r="E37" s="12">
        <v>16</v>
      </c>
      <c r="F37" s="24">
        <f t="shared" si="2"/>
        <v>280</v>
      </c>
      <c r="G37" s="35" t="s">
        <v>16</v>
      </c>
      <c r="H37" s="37" t="s">
        <v>16</v>
      </c>
      <c r="I37" s="43">
        <f t="shared" si="4"/>
        <v>280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ht="33" customHeight="1" x14ac:dyDescent="0.25">
      <c r="A38" s="36">
        <v>29</v>
      </c>
      <c r="B38" s="31" t="s">
        <v>72</v>
      </c>
      <c r="C38" s="10" t="s">
        <v>78</v>
      </c>
      <c r="D38" s="35" t="s">
        <v>61</v>
      </c>
      <c r="E38" s="35">
        <v>12</v>
      </c>
      <c r="F38" s="24">
        <f t="shared" si="2"/>
        <v>324</v>
      </c>
      <c r="G38" s="35" t="s">
        <v>16</v>
      </c>
      <c r="H38" s="37" t="s">
        <v>16</v>
      </c>
      <c r="I38" s="43">
        <f>27*E38</f>
        <v>324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33" customHeight="1" x14ac:dyDescent="0.25">
      <c r="A39" s="36">
        <v>30</v>
      </c>
      <c r="B39" s="31" t="s">
        <v>79</v>
      </c>
      <c r="C39" s="10" t="s">
        <v>78</v>
      </c>
      <c r="D39" s="35" t="s">
        <v>61</v>
      </c>
      <c r="E39" s="12">
        <v>14</v>
      </c>
      <c r="F39" s="24">
        <f t="shared" si="2"/>
        <v>378</v>
      </c>
      <c r="G39" s="35" t="s">
        <v>16</v>
      </c>
      <c r="H39" s="37" t="s">
        <v>16</v>
      </c>
      <c r="I39" s="43">
        <f>27*E39</f>
        <v>378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3" ht="33" customHeight="1" x14ac:dyDescent="0.25">
      <c r="A40" s="36">
        <v>31</v>
      </c>
      <c r="B40" s="31" t="s">
        <v>79</v>
      </c>
      <c r="C40" s="10" t="s">
        <v>78</v>
      </c>
      <c r="D40" s="35" t="s">
        <v>61</v>
      </c>
      <c r="E40" s="12">
        <v>16</v>
      </c>
      <c r="F40" s="24">
        <f t="shared" si="2"/>
        <v>432</v>
      </c>
      <c r="G40" s="35" t="s">
        <v>16</v>
      </c>
      <c r="H40" s="37" t="s">
        <v>16</v>
      </c>
      <c r="I40" s="43">
        <f>27*E40</f>
        <v>432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ht="33" customHeight="1" x14ac:dyDescent="0.25">
      <c r="A41" s="36">
        <v>32</v>
      </c>
      <c r="B41" s="31" t="s">
        <v>65</v>
      </c>
      <c r="C41" s="10" t="s">
        <v>78</v>
      </c>
      <c r="D41" s="35" t="s">
        <v>61</v>
      </c>
      <c r="E41" s="12">
        <v>4</v>
      </c>
      <c r="F41" s="24">
        <f t="shared" si="2"/>
        <v>108</v>
      </c>
      <c r="G41" s="35" t="s">
        <v>16</v>
      </c>
      <c r="H41" s="35" t="s">
        <v>18</v>
      </c>
      <c r="I41" s="43">
        <f t="shared" ref="I41:I43" si="5">27*E41</f>
        <v>108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ht="33" customHeight="1" x14ac:dyDescent="0.25">
      <c r="A42" s="36">
        <v>33</v>
      </c>
      <c r="B42" s="31" t="s">
        <v>67</v>
      </c>
      <c r="C42" s="10" t="s">
        <v>78</v>
      </c>
      <c r="D42" s="35" t="s">
        <v>61</v>
      </c>
      <c r="E42" s="12">
        <v>1</v>
      </c>
      <c r="F42" s="24">
        <f t="shared" si="2"/>
        <v>27</v>
      </c>
      <c r="G42" s="35" t="s">
        <v>16</v>
      </c>
      <c r="H42" s="35" t="s">
        <v>18</v>
      </c>
      <c r="I42" s="43">
        <f t="shared" si="5"/>
        <v>27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ht="33" customHeight="1" x14ac:dyDescent="0.25">
      <c r="A43" s="36">
        <v>34</v>
      </c>
      <c r="B43" s="31" t="s">
        <v>80</v>
      </c>
      <c r="C43" s="10" t="s">
        <v>78</v>
      </c>
      <c r="D43" s="35" t="s">
        <v>61</v>
      </c>
      <c r="E43" s="12">
        <v>21</v>
      </c>
      <c r="F43" s="24">
        <f t="shared" si="2"/>
        <v>567</v>
      </c>
      <c r="G43" s="35" t="s">
        <v>16</v>
      </c>
      <c r="H43" s="35" t="s">
        <v>18</v>
      </c>
      <c r="I43" s="43">
        <f t="shared" si="5"/>
        <v>567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ht="30" customHeight="1" x14ac:dyDescent="0.25">
      <c r="A44" s="36">
        <v>35</v>
      </c>
      <c r="B44" s="10" t="s">
        <v>112</v>
      </c>
      <c r="C44" s="11" t="s">
        <v>113</v>
      </c>
      <c r="D44" s="12" t="s">
        <v>61</v>
      </c>
      <c r="E44" s="12">
        <v>180</v>
      </c>
      <c r="F44" s="33">
        <f t="shared" si="2"/>
        <v>125.99999999999999</v>
      </c>
      <c r="G44" s="35" t="s">
        <v>16</v>
      </c>
      <c r="H44" s="35" t="s">
        <v>16</v>
      </c>
      <c r="I44" s="43">
        <f>0.7*E44</f>
        <v>125.99999999999999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23" ht="30" customHeight="1" x14ac:dyDescent="0.25">
      <c r="A45" s="36">
        <v>36</v>
      </c>
      <c r="B45" s="10" t="s">
        <v>107</v>
      </c>
      <c r="C45" s="11" t="s">
        <v>113</v>
      </c>
      <c r="D45" s="12" t="s">
        <v>61</v>
      </c>
      <c r="E45" s="12">
        <v>200</v>
      </c>
      <c r="F45" s="33">
        <f t="shared" ref="F45:F50" si="6">I45</f>
        <v>140</v>
      </c>
      <c r="G45" s="35" t="s">
        <v>16</v>
      </c>
      <c r="H45" s="35" t="s">
        <v>16</v>
      </c>
      <c r="I45" s="43">
        <f t="shared" ref="I45:I49" si="7">0.7*E45</f>
        <v>140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3" ht="30" customHeight="1" x14ac:dyDescent="0.25">
      <c r="A46" s="36">
        <v>37</v>
      </c>
      <c r="B46" s="10" t="s">
        <v>114</v>
      </c>
      <c r="C46" s="11" t="s">
        <v>113</v>
      </c>
      <c r="D46" s="12" t="s">
        <v>61</v>
      </c>
      <c r="E46" s="12">
        <v>75</v>
      </c>
      <c r="F46" s="33">
        <f t="shared" si="6"/>
        <v>52.5</v>
      </c>
      <c r="G46" s="35" t="s">
        <v>16</v>
      </c>
      <c r="H46" s="35" t="s">
        <v>16</v>
      </c>
      <c r="I46" s="43">
        <f t="shared" si="7"/>
        <v>52.5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ht="30" customHeight="1" x14ac:dyDescent="0.25">
      <c r="A47" s="36">
        <v>38</v>
      </c>
      <c r="B47" s="10" t="s">
        <v>115</v>
      </c>
      <c r="C47" s="11" t="s">
        <v>113</v>
      </c>
      <c r="D47" s="12" t="s">
        <v>61</v>
      </c>
      <c r="E47" s="12">
        <v>80</v>
      </c>
      <c r="F47" s="33">
        <f t="shared" si="6"/>
        <v>56</v>
      </c>
      <c r="G47" s="35" t="s">
        <v>17</v>
      </c>
      <c r="H47" s="37" t="s">
        <v>18</v>
      </c>
      <c r="I47" s="43">
        <f t="shared" si="7"/>
        <v>56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ht="30" customHeight="1" x14ac:dyDescent="0.25">
      <c r="A48" s="36">
        <v>39</v>
      </c>
      <c r="B48" s="10" t="s">
        <v>116</v>
      </c>
      <c r="C48" s="11" t="s">
        <v>113</v>
      </c>
      <c r="D48" s="12" t="s">
        <v>61</v>
      </c>
      <c r="E48" s="12">
        <v>160</v>
      </c>
      <c r="F48" s="33">
        <f t="shared" si="6"/>
        <v>112</v>
      </c>
      <c r="G48" s="35" t="s">
        <v>17</v>
      </c>
      <c r="H48" s="37" t="s">
        <v>18</v>
      </c>
      <c r="I48" s="43">
        <f t="shared" si="7"/>
        <v>112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ht="30" customHeight="1" x14ac:dyDescent="0.25">
      <c r="A49" s="36">
        <v>40</v>
      </c>
      <c r="B49" s="10" t="s">
        <v>117</v>
      </c>
      <c r="C49" s="11" t="s">
        <v>113</v>
      </c>
      <c r="D49" s="12" t="s">
        <v>61</v>
      </c>
      <c r="E49" s="12">
        <v>186</v>
      </c>
      <c r="F49" s="33">
        <f t="shared" si="6"/>
        <v>130.19999999999999</v>
      </c>
      <c r="G49" s="35" t="s">
        <v>17</v>
      </c>
      <c r="H49" s="37" t="s">
        <v>18</v>
      </c>
      <c r="I49" s="43">
        <f t="shared" si="7"/>
        <v>130.19999999999999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ht="30" customHeight="1" x14ac:dyDescent="0.25">
      <c r="A50" s="36">
        <v>41</v>
      </c>
      <c r="B50" s="10" t="s">
        <v>123</v>
      </c>
      <c r="C50" s="11" t="s">
        <v>124</v>
      </c>
      <c r="D50" s="12" t="s">
        <v>61</v>
      </c>
      <c r="E50" s="12">
        <v>50</v>
      </c>
      <c r="F50" s="33">
        <f t="shared" si="6"/>
        <v>1800</v>
      </c>
      <c r="G50" s="35" t="s">
        <v>17</v>
      </c>
      <c r="H50" s="37" t="s">
        <v>18</v>
      </c>
      <c r="I50" s="43">
        <f>36*E50</f>
        <v>1800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 ht="31.5" customHeight="1" x14ac:dyDescent="0.25">
      <c r="A51" s="36">
        <v>42</v>
      </c>
      <c r="B51" s="31" t="s">
        <v>81</v>
      </c>
      <c r="C51" s="11" t="s">
        <v>82</v>
      </c>
      <c r="D51" s="12" t="s">
        <v>52</v>
      </c>
      <c r="E51" s="12">
        <v>48</v>
      </c>
      <c r="F51" s="33">
        <f>I51</f>
        <v>6384</v>
      </c>
      <c r="G51" s="35" t="s">
        <v>17</v>
      </c>
      <c r="H51" s="37" t="s">
        <v>17</v>
      </c>
      <c r="I51" s="43">
        <f>133*E51</f>
        <v>6384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ht="31.5" customHeight="1" x14ac:dyDescent="0.25">
      <c r="A52" s="36">
        <v>43</v>
      </c>
      <c r="B52" s="31" t="s">
        <v>60</v>
      </c>
      <c r="C52" s="11" t="s">
        <v>82</v>
      </c>
      <c r="D52" s="12" t="s">
        <v>52</v>
      </c>
      <c r="E52" s="12">
        <v>12</v>
      </c>
      <c r="F52" s="33">
        <f>I52</f>
        <v>1596</v>
      </c>
      <c r="G52" s="35" t="s">
        <v>17</v>
      </c>
      <c r="H52" s="37" t="s">
        <v>17</v>
      </c>
      <c r="I52" s="43">
        <f>133*E52</f>
        <v>1596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 ht="31.5" customHeight="1" x14ac:dyDescent="0.25">
      <c r="A53" s="36">
        <v>44</v>
      </c>
      <c r="B53" s="31" t="s">
        <v>83</v>
      </c>
      <c r="C53" s="11" t="s">
        <v>82</v>
      </c>
      <c r="D53" s="12" t="s">
        <v>52</v>
      </c>
      <c r="E53" s="12">
        <v>7</v>
      </c>
      <c r="F53" s="33">
        <f>I53</f>
        <v>931</v>
      </c>
      <c r="G53" s="35" t="s">
        <v>17</v>
      </c>
      <c r="H53" s="37" t="s">
        <v>17</v>
      </c>
      <c r="I53" s="43">
        <f>133*E53</f>
        <v>931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 ht="31.5" customHeight="1" x14ac:dyDescent="0.25">
      <c r="A54" s="36">
        <v>45</v>
      </c>
      <c r="B54" s="31" t="s">
        <v>84</v>
      </c>
      <c r="C54" s="11" t="s">
        <v>82</v>
      </c>
      <c r="D54" s="12" t="s">
        <v>52</v>
      </c>
      <c r="E54" s="12">
        <v>7</v>
      </c>
      <c r="F54" s="33">
        <f>I54</f>
        <v>931</v>
      </c>
      <c r="G54" s="35" t="s">
        <v>17</v>
      </c>
      <c r="H54" s="37" t="s">
        <v>17</v>
      </c>
      <c r="I54" s="43">
        <f>133*E54</f>
        <v>931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ht="31.5" customHeight="1" x14ac:dyDescent="0.25">
      <c r="A55" s="36">
        <v>46</v>
      </c>
      <c r="B55" s="31" t="s">
        <v>85</v>
      </c>
      <c r="C55" s="11" t="s">
        <v>82</v>
      </c>
      <c r="D55" s="12" t="s">
        <v>52</v>
      </c>
      <c r="E55" s="12">
        <v>7</v>
      </c>
      <c r="F55" s="33">
        <f>I55</f>
        <v>931</v>
      </c>
      <c r="G55" s="35" t="s">
        <v>17</v>
      </c>
      <c r="H55" s="37" t="s">
        <v>17</v>
      </c>
      <c r="I55" s="43">
        <f t="shared" ref="I55" si="8">133*E55</f>
        <v>931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</row>
    <row r="56" spans="1:23" ht="31.5" customHeight="1" x14ac:dyDescent="0.25">
      <c r="A56" s="36">
        <v>47</v>
      </c>
      <c r="B56" s="31" t="s">
        <v>67</v>
      </c>
      <c r="C56" s="11" t="s">
        <v>92</v>
      </c>
      <c r="D56" s="12" t="s">
        <v>61</v>
      </c>
      <c r="E56" s="12">
        <v>20</v>
      </c>
      <c r="F56" s="33">
        <f t="shared" ref="F56" si="9">I56</f>
        <v>4000</v>
      </c>
      <c r="G56" s="35" t="s">
        <v>17</v>
      </c>
      <c r="H56" s="35" t="s">
        <v>30</v>
      </c>
      <c r="I56" s="43">
        <f>200*E56</f>
        <v>4000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3" ht="31.5" customHeight="1" x14ac:dyDescent="0.25">
      <c r="A57" s="36">
        <v>48</v>
      </c>
      <c r="B57" s="31" t="s">
        <v>93</v>
      </c>
      <c r="C57" s="11" t="s">
        <v>92</v>
      </c>
      <c r="D57" s="12" t="s">
        <v>61</v>
      </c>
      <c r="E57" s="12">
        <v>28</v>
      </c>
      <c r="F57" s="33">
        <f>I57</f>
        <v>5600</v>
      </c>
      <c r="G57" s="35" t="s">
        <v>17</v>
      </c>
      <c r="H57" s="35" t="s">
        <v>30</v>
      </c>
      <c r="I57" s="43">
        <f>200*E57</f>
        <v>5600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3" ht="31.5" customHeight="1" x14ac:dyDescent="0.25">
      <c r="A58" s="36">
        <v>49</v>
      </c>
      <c r="B58" s="31" t="s">
        <v>79</v>
      </c>
      <c r="C58" s="11" t="s">
        <v>92</v>
      </c>
      <c r="D58" s="12" t="s">
        <v>61</v>
      </c>
      <c r="E58" s="12">
        <v>45</v>
      </c>
      <c r="F58" s="33">
        <f>I58</f>
        <v>9000</v>
      </c>
      <c r="G58" s="35" t="s">
        <v>17</v>
      </c>
      <c r="H58" s="35" t="s">
        <v>30</v>
      </c>
      <c r="I58" s="43">
        <f>200*E58</f>
        <v>9000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1:23" ht="90" customHeight="1" x14ac:dyDescent="0.25">
      <c r="A59" s="36">
        <v>50</v>
      </c>
      <c r="B59" s="31" t="s">
        <v>34</v>
      </c>
      <c r="C59" s="11" t="s">
        <v>49</v>
      </c>
      <c r="D59" s="12" t="s">
        <v>12</v>
      </c>
      <c r="E59" s="12">
        <v>70</v>
      </c>
      <c r="F59" s="33">
        <v>6802</v>
      </c>
      <c r="G59" s="35" t="s">
        <v>17</v>
      </c>
      <c r="H59" s="35" t="s">
        <v>18</v>
      </c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3" ht="33" customHeight="1" x14ac:dyDescent="0.25">
      <c r="A60" s="36">
        <v>51</v>
      </c>
      <c r="B60" s="31" t="s">
        <v>53</v>
      </c>
      <c r="C60" s="10" t="s">
        <v>51</v>
      </c>
      <c r="D60" s="35" t="s">
        <v>52</v>
      </c>
      <c r="E60" s="35">
        <v>50</v>
      </c>
      <c r="F60" s="24">
        <f>I60</f>
        <v>600</v>
      </c>
      <c r="G60" s="35" t="s">
        <v>17</v>
      </c>
      <c r="H60" s="35" t="s">
        <v>18</v>
      </c>
      <c r="I60" s="43">
        <f>12*E60</f>
        <v>600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3" ht="39" customHeight="1" x14ac:dyDescent="0.25">
      <c r="A61" s="36">
        <v>52</v>
      </c>
      <c r="B61" s="31" t="s">
        <v>54</v>
      </c>
      <c r="C61" s="10" t="s">
        <v>74</v>
      </c>
      <c r="D61" s="35" t="s">
        <v>75</v>
      </c>
      <c r="E61" s="35" t="s">
        <v>76</v>
      </c>
      <c r="F61" s="24">
        <f>I61</f>
        <v>1212</v>
      </c>
      <c r="G61" s="35" t="s">
        <v>17</v>
      </c>
      <c r="H61" s="35" t="s">
        <v>18</v>
      </c>
      <c r="I61" s="43">
        <f>12*56+27*20</f>
        <v>1212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ht="33" customHeight="1" x14ac:dyDescent="0.25">
      <c r="A62" s="36">
        <v>53</v>
      </c>
      <c r="B62" s="31" t="s">
        <v>55</v>
      </c>
      <c r="C62" s="10" t="s">
        <v>86</v>
      </c>
      <c r="D62" s="35" t="s">
        <v>87</v>
      </c>
      <c r="E62" s="35" t="s">
        <v>88</v>
      </c>
      <c r="F62" s="24">
        <f>I62</f>
        <v>672</v>
      </c>
      <c r="G62" s="35" t="s">
        <v>17</v>
      </c>
      <c r="H62" s="35" t="s">
        <v>18</v>
      </c>
      <c r="I62" s="43">
        <f>12*56</f>
        <v>672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1:23" ht="36" customHeight="1" x14ac:dyDescent="0.25">
      <c r="A63" s="36">
        <v>54</v>
      </c>
      <c r="B63" s="31" t="s">
        <v>56</v>
      </c>
      <c r="C63" s="10" t="s">
        <v>74</v>
      </c>
      <c r="D63" s="35" t="s">
        <v>75</v>
      </c>
      <c r="E63" s="35" t="s">
        <v>77</v>
      </c>
      <c r="F63" s="24">
        <f>I63</f>
        <v>1077</v>
      </c>
      <c r="G63" s="35" t="s">
        <v>17</v>
      </c>
      <c r="H63" s="35" t="s">
        <v>18</v>
      </c>
      <c r="I63" s="43">
        <f>12*56+27*15</f>
        <v>1077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1:23" ht="51" customHeight="1" x14ac:dyDescent="0.25">
      <c r="A64" s="36">
        <v>55</v>
      </c>
      <c r="B64" s="31" t="s">
        <v>57</v>
      </c>
      <c r="C64" s="10" t="s">
        <v>89</v>
      </c>
      <c r="D64" s="35" t="s">
        <v>90</v>
      </c>
      <c r="E64" s="35" t="s">
        <v>91</v>
      </c>
      <c r="F64" s="24">
        <f>I64</f>
        <v>1212</v>
      </c>
      <c r="G64" s="35" t="s">
        <v>17</v>
      </c>
      <c r="H64" s="35" t="s">
        <v>18</v>
      </c>
      <c r="I64" s="43">
        <f>12*56+27*20</f>
        <v>1212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ht="33" customHeight="1" x14ac:dyDescent="0.25">
      <c r="A65" s="36">
        <v>56</v>
      </c>
      <c r="B65" s="31" t="s">
        <v>58</v>
      </c>
      <c r="C65" s="10" t="s">
        <v>51</v>
      </c>
      <c r="D65" s="35" t="s">
        <v>52</v>
      </c>
      <c r="E65" s="35">
        <v>24</v>
      </c>
      <c r="F65" s="24">
        <f t="shared" ref="F65:F66" si="10">I65</f>
        <v>288</v>
      </c>
      <c r="G65" s="35" t="s">
        <v>17</v>
      </c>
      <c r="H65" s="35" t="s">
        <v>18</v>
      </c>
      <c r="I65" s="43">
        <f>12*E65</f>
        <v>288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 ht="33" customHeight="1" x14ac:dyDescent="0.25">
      <c r="A66" s="36">
        <v>57</v>
      </c>
      <c r="B66" s="31" t="s">
        <v>59</v>
      </c>
      <c r="C66" s="10" t="s">
        <v>51</v>
      </c>
      <c r="D66" s="35" t="s">
        <v>52</v>
      </c>
      <c r="E66" s="35">
        <v>24</v>
      </c>
      <c r="F66" s="24">
        <f t="shared" si="10"/>
        <v>288</v>
      </c>
      <c r="G66" s="35" t="s">
        <v>17</v>
      </c>
      <c r="H66" s="35" t="s">
        <v>18</v>
      </c>
      <c r="I66" s="43">
        <f t="shared" ref="I66" si="11">12*E66</f>
        <v>288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 ht="51" customHeight="1" x14ac:dyDescent="0.25">
      <c r="A67" s="36">
        <v>58</v>
      </c>
      <c r="B67" s="31" t="s">
        <v>41</v>
      </c>
      <c r="C67" s="10" t="s">
        <v>35</v>
      </c>
      <c r="D67" s="35" t="s">
        <v>20</v>
      </c>
      <c r="E67" s="35">
        <v>13</v>
      </c>
      <c r="F67" s="24">
        <v>3620</v>
      </c>
      <c r="G67" s="35" t="s">
        <v>18</v>
      </c>
      <c r="H67" s="37" t="s">
        <v>18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ht="31.5" customHeight="1" x14ac:dyDescent="0.25">
      <c r="A68" s="36">
        <v>59</v>
      </c>
      <c r="B68" s="31" t="s">
        <v>45</v>
      </c>
      <c r="C68" s="10" t="s">
        <v>46</v>
      </c>
      <c r="D68" s="35" t="s">
        <v>20</v>
      </c>
      <c r="E68" s="35">
        <v>13</v>
      </c>
      <c r="F68" s="24">
        <v>2650</v>
      </c>
      <c r="G68" s="35" t="s">
        <v>18</v>
      </c>
      <c r="H68" s="35" t="s">
        <v>18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ht="31.5" customHeight="1" x14ac:dyDescent="0.25">
      <c r="A69" s="36">
        <v>60</v>
      </c>
      <c r="B69" s="31" t="s">
        <v>65</v>
      </c>
      <c r="C69" s="11" t="s">
        <v>92</v>
      </c>
      <c r="D69" s="12" t="s">
        <v>61</v>
      </c>
      <c r="E69" s="12">
        <v>20</v>
      </c>
      <c r="F69" s="33">
        <f t="shared" ref="F69:F76" si="12">I69</f>
        <v>4000</v>
      </c>
      <c r="G69" s="35" t="s">
        <v>18</v>
      </c>
      <c r="H69" s="35" t="s">
        <v>22</v>
      </c>
      <c r="I69" s="43">
        <f t="shared" ref="I69:I76" si="13">200*E69</f>
        <v>4000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31.5" customHeight="1" x14ac:dyDescent="0.25">
      <c r="A70" s="36">
        <v>61</v>
      </c>
      <c r="B70" s="31" t="s">
        <v>94</v>
      </c>
      <c r="C70" s="11" t="s">
        <v>92</v>
      </c>
      <c r="D70" s="12" t="s">
        <v>61</v>
      </c>
      <c r="E70" s="12">
        <v>26</v>
      </c>
      <c r="F70" s="33">
        <f t="shared" si="12"/>
        <v>5200</v>
      </c>
      <c r="G70" s="35" t="s">
        <v>18</v>
      </c>
      <c r="H70" s="35" t="s">
        <v>22</v>
      </c>
      <c r="I70" s="43">
        <f t="shared" si="13"/>
        <v>5200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t="31.5" customHeight="1" x14ac:dyDescent="0.25">
      <c r="A71" s="36">
        <v>62</v>
      </c>
      <c r="B71" s="31" t="s">
        <v>62</v>
      </c>
      <c r="C71" s="11" t="s">
        <v>92</v>
      </c>
      <c r="D71" s="12" t="s">
        <v>61</v>
      </c>
      <c r="E71" s="12">
        <v>8</v>
      </c>
      <c r="F71" s="33">
        <f t="shared" si="12"/>
        <v>1600</v>
      </c>
      <c r="G71" s="35" t="s">
        <v>18</v>
      </c>
      <c r="H71" s="35" t="s">
        <v>22</v>
      </c>
      <c r="I71" s="43">
        <f t="shared" si="13"/>
        <v>1600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t="31.5" customHeight="1" x14ac:dyDescent="0.25">
      <c r="A72" s="36">
        <v>63</v>
      </c>
      <c r="B72" s="31" t="s">
        <v>60</v>
      </c>
      <c r="C72" s="11" t="s">
        <v>92</v>
      </c>
      <c r="D72" s="12" t="s">
        <v>61</v>
      </c>
      <c r="E72" s="12">
        <v>16</v>
      </c>
      <c r="F72" s="33">
        <f t="shared" si="12"/>
        <v>3200</v>
      </c>
      <c r="G72" s="35" t="s">
        <v>18</v>
      </c>
      <c r="H72" s="35" t="s">
        <v>22</v>
      </c>
      <c r="I72" s="43">
        <f t="shared" si="13"/>
        <v>3200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ht="31.5" customHeight="1" x14ac:dyDescent="0.25">
      <c r="A73" s="36">
        <v>64</v>
      </c>
      <c r="B73" s="31" t="s">
        <v>53</v>
      </c>
      <c r="C73" s="11" t="s">
        <v>92</v>
      </c>
      <c r="D73" s="12" t="s">
        <v>61</v>
      </c>
      <c r="E73" s="12">
        <v>36</v>
      </c>
      <c r="F73" s="33">
        <f t="shared" si="12"/>
        <v>7200</v>
      </c>
      <c r="G73" s="35" t="s">
        <v>18</v>
      </c>
      <c r="H73" s="35" t="s">
        <v>22</v>
      </c>
      <c r="I73" s="43">
        <f t="shared" si="13"/>
        <v>7200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 ht="31.5" customHeight="1" x14ac:dyDescent="0.25">
      <c r="A74" s="36">
        <v>65</v>
      </c>
      <c r="B74" s="31" t="s">
        <v>95</v>
      </c>
      <c r="C74" s="11" t="s">
        <v>92</v>
      </c>
      <c r="D74" s="12" t="s">
        <v>61</v>
      </c>
      <c r="E74" s="12">
        <v>48</v>
      </c>
      <c r="F74" s="33">
        <f t="shared" si="12"/>
        <v>9600</v>
      </c>
      <c r="G74" s="35" t="s">
        <v>18</v>
      </c>
      <c r="H74" s="35" t="s">
        <v>22</v>
      </c>
      <c r="I74" s="43">
        <f t="shared" si="13"/>
        <v>9600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 ht="31.5" customHeight="1" x14ac:dyDescent="0.25">
      <c r="A75" s="36">
        <v>66</v>
      </c>
      <c r="B75" s="31" t="s">
        <v>54</v>
      </c>
      <c r="C75" s="11" t="s">
        <v>92</v>
      </c>
      <c r="D75" s="12" t="s">
        <v>61</v>
      </c>
      <c r="E75" s="12">
        <v>84</v>
      </c>
      <c r="F75" s="33">
        <f t="shared" si="12"/>
        <v>16800</v>
      </c>
      <c r="G75" s="35" t="s">
        <v>18</v>
      </c>
      <c r="H75" s="35" t="s">
        <v>22</v>
      </c>
      <c r="I75" s="43">
        <f t="shared" si="13"/>
        <v>16800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ht="31.5" customHeight="1" x14ac:dyDescent="0.25">
      <c r="A76" s="36">
        <v>67</v>
      </c>
      <c r="B76" s="31" t="s">
        <v>96</v>
      </c>
      <c r="C76" s="11" t="s">
        <v>92</v>
      </c>
      <c r="D76" s="12" t="s">
        <v>61</v>
      </c>
      <c r="E76" s="12">
        <v>21</v>
      </c>
      <c r="F76" s="33">
        <f t="shared" si="12"/>
        <v>4200</v>
      </c>
      <c r="G76" s="35" t="s">
        <v>18</v>
      </c>
      <c r="H76" s="35" t="s">
        <v>22</v>
      </c>
      <c r="I76" s="43">
        <f t="shared" si="13"/>
        <v>4200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ht="93.75" customHeight="1" x14ac:dyDescent="0.25">
      <c r="A77" s="36">
        <v>68</v>
      </c>
      <c r="B77" s="31" t="s">
        <v>33</v>
      </c>
      <c r="C77" s="11" t="s">
        <v>49</v>
      </c>
      <c r="D77" s="12" t="s">
        <v>12</v>
      </c>
      <c r="E77" s="12">
        <v>70</v>
      </c>
      <c r="F77" s="33">
        <v>5963</v>
      </c>
      <c r="G77" s="37" t="s">
        <v>30</v>
      </c>
      <c r="H77" s="37" t="s">
        <v>22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ht="33" customHeight="1" x14ac:dyDescent="0.25">
      <c r="A78" s="36">
        <v>69</v>
      </c>
      <c r="B78" s="31" t="s">
        <v>48</v>
      </c>
      <c r="C78" s="10" t="s">
        <v>46</v>
      </c>
      <c r="D78" s="35" t="s">
        <v>20</v>
      </c>
      <c r="E78" s="35">
        <v>12</v>
      </c>
      <c r="F78" s="24">
        <v>2503</v>
      </c>
      <c r="G78" s="35" t="s">
        <v>22</v>
      </c>
      <c r="H78" s="35" t="s">
        <v>22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3" ht="33" customHeight="1" x14ac:dyDescent="0.25">
      <c r="A79" s="36">
        <v>70</v>
      </c>
      <c r="B79" s="31" t="s">
        <v>47</v>
      </c>
      <c r="C79" s="10" t="s">
        <v>46</v>
      </c>
      <c r="D79" s="35" t="s">
        <v>20</v>
      </c>
      <c r="E79" s="35">
        <v>18</v>
      </c>
      <c r="F79" s="24">
        <v>3850</v>
      </c>
      <c r="G79" s="37" t="s">
        <v>125</v>
      </c>
      <c r="H79" s="37" t="s">
        <v>125</v>
      </c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1:23" ht="33" customHeight="1" x14ac:dyDescent="0.25">
      <c r="A80" s="36">
        <v>71</v>
      </c>
      <c r="B80" s="31" t="s">
        <v>44</v>
      </c>
      <c r="C80" s="10" t="s">
        <v>46</v>
      </c>
      <c r="D80" s="35" t="s">
        <v>20</v>
      </c>
      <c r="E80" s="35">
        <v>8</v>
      </c>
      <c r="F80" s="24">
        <v>1753</v>
      </c>
      <c r="G80" s="37" t="s">
        <v>125</v>
      </c>
      <c r="H80" s="37" t="s">
        <v>125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1:23" ht="23.25" customHeight="1" x14ac:dyDescent="0.25">
      <c r="A81" s="20"/>
      <c r="B81" s="38" t="s">
        <v>13</v>
      </c>
      <c r="C81" s="39"/>
      <c r="D81" s="40"/>
      <c r="E81" s="40"/>
      <c r="F81" s="41">
        <f>SUM(F10:F80)</f>
        <v>225738.2</v>
      </c>
      <c r="G81" s="18"/>
      <c r="H81" s="18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1:23" ht="18.75" x14ac:dyDescent="0.25">
      <c r="B82" s="22"/>
      <c r="D82" s="105"/>
      <c r="E82" s="105"/>
      <c r="F82" s="105"/>
      <c r="G82" s="105"/>
      <c r="I82" s="43"/>
      <c r="J82" s="45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1:23" ht="18.75" x14ac:dyDescent="0.25">
      <c r="B83" s="19"/>
      <c r="C8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1:23" ht="19.5" customHeight="1" x14ac:dyDescent="0.25">
      <c r="B84" s="109" t="s">
        <v>23</v>
      </c>
      <c r="E84" s="109" t="s">
        <v>29</v>
      </c>
      <c r="F84" s="109"/>
      <c r="G84" s="109"/>
      <c r="H84" s="109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1:23" ht="15" customHeight="1" x14ac:dyDescent="0.25">
      <c r="B85" s="109"/>
      <c r="E85" s="109"/>
      <c r="F85" s="109"/>
      <c r="G85" s="109"/>
      <c r="H85" s="109"/>
      <c r="I85" s="43"/>
      <c r="J85" s="45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1:23" ht="18.75" customHeight="1" x14ac:dyDescent="0.25">
      <c r="B86" s="23" t="s">
        <v>24</v>
      </c>
      <c r="E86" s="99" t="s">
        <v>102</v>
      </c>
      <c r="F86" s="99"/>
      <c r="G86" s="99"/>
      <c r="H86" s="99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23" ht="18.75" customHeight="1" x14ac:dyDescent="0.25">
      <c r="B87" s="23" t="s">
        <v>25</v>
      </c>
      <c r="E87" s="99" t="s">
        <v>26</v>
      </c>
      <c r="F87" s="99"/>
      <c r="G87" s="99"/>
      <c r="H87" s="99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1:23" ht="18.75" x14ac:dyDescent="0.25">
      <c r="B88" s="23" t="s">
        <v>27</v>
      </c>
      <c r="F88" s="2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1:23" ht="31.5" customHeight="1" x14ac:dyDescent="0.25">
      <c r="B89" s="23" t="s">
        <v>28</v>
      </c>
      <c r="E89" s="100" t="s">
        <v>103</v>
      </c>
      <c r="F89" s="100"/>
      <c r="G89" s="100"/>
      <c r="H89" s="100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1:23" x14ac:dyDescent="0.25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1:23" x14ac:dyDescent="0.25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1:23" x14ac:dyDescent="0.25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1:23" x14ac:dyDescent="0.25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1:23" x14ac:dyDescent="0.25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</sheetData>
  <mergeCells count="17">
    <mergeCell ref="B84:B85"/>
    <mergeCell ref="E86:H86"/>
    <mergeCell ref="E87:H87"/>
    <mergeCell ref="B1:H2"/>
    <mergeCell ref="E84:H85"/>
    <mergeCell ref="E89:H89"/>
    <mergeCell ref="A3:H3"/>
    <mergeCell ref="A4:H4"/>
    <mergeCell ref="A5:A9"/>
    <mergeCell ref="B5:B8"/>
    <mergeCell ref="C5:C8"/>
    <mergeCell ref="D5:D8"/>
    <mergeCell ref="E5:E8"/>
    <mergeCell ref="F5:F8"/>
    <mergeCell ref="G5:H7"/>
    <mergeCell ref="B9:H9"/>
    <mergeCell ref="D82:G82"/>
  </mergeCells>
  <pageMargins left="0.39370078740157483" right="0.39370078740157483" top="0.59055118110236227" bottom="0.5905511811023622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1"/>
  <sheetViews>
    <sheetView zoomScale="90" zoomScaleNormal="90" workbookViewId="0">
      <selection activeCell="C7" sqref="C7:C10"/>
    </sheetView>
  </sheetViews>
  <sheetFormatPr defaultRowHeight="15" x14ac:dyDescent="0.25"/>
  <cols>
    <col min="1" max="1" width="5.5703125" style="6" customWidth="1"/>
    <col min="2" max="2" width="39.7109375" style="8" customWidth="1"/>
    <col min="3" max="3" width="48" style="8" customWidth="1"/>
    <col min="4" max="4" width="9.140625" style="9" customWidth="1"/>
    <col min="5" max="5" width="11.7109375" style="9" customWidth="1"/>
    <col min="6" max="6" width="14" style="8" customWidth="1"/>
    <col min="7" max="7" width="12.5703125" style="8" customWidth="1"/>
    <col min="8" max="8" width="12.85546875" style="8" customWidth="1"/>
    <col min="9" max="9" width="9.140625" style="6"/>
    <col min="10" max="10" width="10" style="6" bestFit="1" customWidth="1"/>
    <col min="11" max="16384" width="9.140625" style="6"/>
  </cols>
  <sheetData>
    <row r="1" spans="1:8" ht="15.75" x14ac:dyDescent="0.25">
      <c r="A1" s="3"/>
      <c r="B1" s="4"/>
      <c r="E1" s="4"/>
      <c r="F1" s="1"/>
      <c r="G1" s="2"/>
      <c r="H1" s="3"/>
    </row>
    <row r="2" spans="1:8" ht="15" customHeight="1" x14ac:dyDescent="0.25">
      <c r="A2" s="3"/>
      <c r="B2" s="4"/>
      <c r="E2" s="4"/>
      <c r="F2" s="1"/>
      <c r="G2" s="2"/>
      <c r="H2" s="3"/>
    </row>
    <row r="3" spans="1:8" x14ac:dyDescent="0.25">
      <c r="A3" s="5"/>
      <c r="B3" s="101" t="s">
        <v>0</v>
      </c>
      <c r="C3" s="101"/>
      <c r="D3" s="101"/>
      <c r="E3" s="101"/>
      <c r="F3" s="101"/>
      <c r="G3" s="101"/>
      <c r="H3" s="101"/>
    </row>
    <row r="4" spans="1:8" ht="5.25" customHeight="1" x14ac:dyDescent="0.25">
      <c r="A4" s="5"/>
      <c r="B4" s="101"/>
      <c r="C4" s="101"/>
      <c r="D4" s="101"/>
      <c r="E4" s="101"/>
      <c r="F4" s="101"/>
      <c r="G4" s="101"/>
      <c r="H4" s="101"/>
    </row>
    <row r="5" spans="1:8" ht="15.75" customHeight="1" x14ac:dyDescent="0.25">
      <c r="A5" s="101" t="s">
        <v>36</v>
      </c>
      <c r="B5" s="101"/>
      <c r="C5" s="101"/>
      <c r="D5" s="101"/>
      <c r="E5" s="101"/>
      <c r="F5" s="101"/>
      <c r="G5" s="101"/>
      <c r="H5" s="101"/>
    </row>
    <row r="6" spans="1:8" ht="15" customHeight="1" x14ac:dyDescent="0.25">
      <c r="A6" s="111"/>
      <c r="B6" s="111"/>
      <c r="C6" s="111"/>
      <c r="D6" s="111"/>
      <c r="E6" s="111"/>
      <c r="F6" s="111"/>
      <c r="G6" s="111"/>
      <c r="H6" s="111"/>
    </row>
    <row r="7" spans="1:8" x14ac:dyDescent="0.25">
      <c r="A7" s="112" t="s">
        <v>21</v>
      </c>
      <c r="B7" s="116" t="s">
        <v>1</v>
      </c>
      <c r="C7" s="116" t="s">
        <v>2</v>
      </c>
      <c r="D7" s="116" t="s">
        <v>3</v>
      </c>
      <c r="E7" s="116" t="s">
        <v>4</v>
      </c>
      <c r="F7" s="116" t="s">
        <v>5</v>
      </c>
      <c r="G7" s="116" t="s">
        <v>6</v>
      </c>
      <c r="H7" s="116"/>
    </row>
    <row r="8" spans="1:8" x14ac:dyDescent="0.25">
      <c r="A8" s="113"/>
      <c r="B8" s="115"/>
      <c r="C8" s="115"/>
      <c r="D8" s="115"/>
      <c r="E8" s="115"/>
      <c r="F8" s="115"/>
      <c r="G8" s="116"/>
      <c r="H8" s="116"/>
    </row>
    <row r="9" spans="1:8" x14ac:dyDescent="0.25">
      <c r="A9" s="113"/>
      <c r="B9" s="115"/>
      <c r="C9" s="115"/>
      <c r="D9" s="115"/>
      <c r="E9" s="115"/>
      <c r="F9" s="115"/>
      <c r="G9" s="116"/>
      <c r="H9" s="116"/>
    </row>
    <row r="10" spans="1:8" ht="19.5" customHeight="1" x14ac:dyDescent="0.25">
      <c r="A10" s="113"/>
      <c r="B10" s="115"/>
      <c r="C10" s="115"/>
      <c r="D10" s="115"/>
      <c r="E10" s="115"/>
      <c r="F10" s="115"/>
      <c r="G10" s="26" t="s">
        <v>7</v>
      </c>
      <c r="H10" s="26" t="s">
        <v>8</v>
      </c>
    </row>
    <row r="11" spans="1:8" ht="23.25" customHeight="1" x14ac:dyDescent="0.25">
      <c r="A11" s="114"/>
      <c r="B11" s="116" t="s">
        <v>9</v>
      </c>
      <c r="C11" s="115"/>
      <c r="D11" s="115"/>
      <c r="E11" s="115"/>
      <c r="F11" s="115"/>
      <c r="G11" s="115"/>
      <c r="H11" s="115"/>
    </row>
    <row r="12" spans="1:8" ht="30" x14ac:dyDescent="0.25">
      <c r="A12" s="25">
        <v>1</v>
      </c>
      <c r="B12" s="10" t="s">
        <v>38</v>
      </c>
      <c r="C12" s="10" t="s">
        <v>127</v>
      </c>
      <c r="D12" s="27" t="s">
        <v>20</v>
      </c>
      <c r="E12" s="27">
        <v>15</v>
      </c>
      <c r="F12" s="33">
        <v>3761.25</v>
      </c>
      <c r="G12" s="27" t="s">
        <v>10</v>
      </c>
      <c r="H12" s="27" t="s">
        <v>11</v>
      </c>
    </row>
    <row r="13" spans="1:8" ht="30" x14ac:dyDescent="0.25">
      <c r="A13" s="25">
        <v>2</v>
      </c>
      <c r="B13" s="10" t="s">
        <v>37</v>
      </c>
      <c r="C13" s="10" t="s">
        <v>127</v>
      </c>
      <c r="D13" s="27" t="s">
        <v>20</v>
      </c>
      <c r="E13" s="27">
        <v>15</v>
      </c>
      <c r="F13" s="33">
        <f>4962/20*E13</f>
        <v>3721.5</v>
      </c>
      <c r="G13" s="27" t="s">
        <v>14</v>
      </c>
      <c r="H13" s="27" t="s">
        <v>15</v>
      </c>
    </row>
    <row r="14" spans="1:8" ht="30" x14ac:dyDescent="0.25">
      <c r="A14" s="25">
        <v>3</v>
      </c>
      <c r="B14" s="10" t="s">
        <v>42</v>
      </c>
      <c r="C14" s="10" t="s">
        <v>127</v>
      </c>
      <c r="D14" s="27" t="s">
        <v>20</v>
      </c>
      <c r="E14" s="27">
        <v>13</v>
      </c>
      <c r="F14" s="33">
        <v>2601</v>
      </c>
      <c r="G14" s="27" t="s">
        <v>14</v>
      </c>
      <c r="H14" s="27" t="s">
        <v>14</v>
      </c>
    </row>
    <row r="15" spans="1:8" ht="30" x14ac:dyDescent="0.25">
      <c r="A15" s="30">
        <v>4</v>
      </c>
      <c r="B15" s="31" t="s">
        <v>39</v>
      </c>
      <c r="C15" s="10" t="s">
        <v>127</v>
      </c>
      <c r="D15" s="27" t="s">
        <v>20</v>
      </c>
      <c r="E15" s="27">
        <v>10</v>
      </c>
      <c r="F15" s="33">
        <f>5201/20*E15</f>
        <v>2600.5</v>
      </c>
      <c r="G15" s="27" t="s">
        <v>19</v>
      </c>
      <c r="H15" s="27" t="s">
        <v>16</v>
      </c>
    </row>
    <row r="16" spans="1:8" ht="30" x14ac:dyDescent="0.25">
      <c r="A16" s="30">
        <v>5</v>
      </c>
      <c r="B16" s="31" t="s">
        <v>40</v>
      </c>
      <c r="C16" s="10" t="s">
        <v>127</v>
      </c>
      <c r="D16" s="27" t="s">
        <v>20</v>
      </c>
      <c r="E16" s="27">
        <v>7</v>
      </c>
      <c r="F16" s="33">
        <f>2810/10*E16</f>
        <v>1967</v>
      </c>
      <c r="G16" s="27" t="s">
        <v>17</v>
      </c>
      <c r="H16" s="27" t="s">
        <v>17</v>
      </c>
    </row>
    <row r="17" spans="1:9" ht="30" x14ac:dyDescent="0.25">
      <c r="A17" s="30">
        <v>6</v>
      </c>
      <c r="B17" s="31" t="s">
        <v>41</v>
      </c>
      <c r="C17" s="10" t="s">
        <v>127</v>
      </c>
      <c r="D17" s="27" t="s">
        <v>20</v>
      </c>
      <c r="E17" s="27">
        <v>6</v>
      </c>
      <c r="F17" s="33">
        <v>1670.77</v>
      </c>
      <c r="G17" s="27" t="s">
        <v>18</v>
      </c>
      <c r="H17" s="27" t="s">
        <v>30</v>
      </c>
    </row>
    <row r="18" spans="1:9" ht="80.25" customHeight="1" x14ac:dyDescent="0.25">
      <c r="A18" s="30">
        <v>7</v>
      </c>
      <c r="B18" s="31" t="s">
        <v>31</v>
      </c>
      <c r="C18" s="11" t="s">
        <v>50</v>
      </c>
      <c r="D18" s="12" t="s">
        <v>12</v>
      </c>
      <c r="E18" s="12">
        <v>35</v>
      </c>
      <c r="F18" s="17">
        <v>4125</v>
      </c>
      <c r="G18" s="26" t="s">
        <v>14</v>
      </c>
      <c r="H18" s="26" t="s">
        <v>15</v>
      </c>
    </row>
    <row r="19" spans="1:9" ht="30" x14ac:dyDescent="0.25">
      <c r="A19" s="30">
        <v>8</v>
      </c>
      <c r="B19" s="31" t="s">
        <v>43</v>
      </c>
      <c r="C19" s="10" t="s">
        <v>46</v>
      </c>
      <c r="D19" s="27" t="s">
        <v>20</v>
      </c>
      <c r="E19" s="27">
        <v>9</v>
      </c>
      <c r="F19" s="33">
        <v>1926</v>
      </c>
      <c r="G19" s="27" t="s">
        <v>15</v>
      </c>
      <c r="H19" s="27" t="s">
        <v>15</v>
      </c>
    </row>
    <row r="20" spans="1:9" ht="61.5" customHeight="1" x14ac:dyDescent="0.25">
      <c r="A20" s="30">
        <v>9</v>
      </c>
      <c r="B20" s="31" t="s">
        <v>32</v>
      </c>
      <c r="C20" s="11" t="s">
        <v>49</v>
      </c>
      <c r="D20" s="12" t="s">
        <v>12</v>
      </c>
      <c r="E20" s="12">
        <v>35</v>
      </c>
      <c r="F20" s="17">
        <v>3112.5</v>
      </c>
      <c r="G20" s="26" t="s">
        <v>15</v>
      </c>
      <c r="H20" s="26" t="s">
        <v>19</v>
      </c>
    </row>
    <row r="21" spans="1:9" ht="63" customHeight="1" x14ac:dyDescent="0.25">
      <c r="A21" s="30">
        <v>10</v>
      </c>
      <c r="B21" s="31" t="s">
        <v>33</v>
      </c>
      <c r="C21" s="11" t="s">
        <v>49</v>
      </c>
      <c r="D21" s="12" t="s">
        <v>12</v>
      </c>
      <c r="E21" s="12">
        <v>35</v>
      </c>
      <c r="F21" s="17">
        <v>2981.5</v>
      </c>
      <c r="G21" s="26" t="s">
        <v>19</v>
      </c>
      <c r="H21" s="26" t="s">
        <v>16</v>
      </c>
    </row>
    <row r="22" spans="1:9" ht="30" x14ac:dyDescent="0.25">
      <c r="A22" s="30">
        <v>11</v>
      </c>
      <c r="B22" s="31" t="s">
        <v>47</v>
      </c>
      <c r="C22" s="10" t="s">
        <v>46</v>
      </c>
      <c r="D22" s="27" t="s">
        <v>20</v>
      </c>
      <c r="E22" s="27">
        <v>10</v>
      </c>
      <c r="F22" s="33">
        <f>3850/18*E22</f>
        <v>2138.8888888888887</v>
      </c>
      <c r="G22" s="27" t="s">
        <v>16</v>
      </c>
      <c r="H22" s="27" t="s">
        <v>16</v>
      </c>
    </row>
    <row r="23" spans="1:9" ht="30" x14ac:dyDescent="0.25">
      <c r="A23" s="30">
        <v>12</v>
      </c>
      <c r="B23" s="31" t="s">
        <v>44</v>
      </c>
      <c r="C23" s="10" t="s">
        <v>46</v>
      </c>
      <c r="D23" s="27" t="s">
        <v>20</v>
      </c>
      <c r="E23" s="27">
        <v>8</v>
      </c>
      <c r="F23" s="33">
        <v>1753</v>
      </c>
      <c r="G23" s="27" t="s">
        <v>17</v>
      </c>
      <c r="H23" s="27" t="s">
        <v>17</v>
      </c>
    </row>
    <row r="24" spans="1:9" ht="63" customHeight="1" x14ac:dyDescent="0.25">
      <c r="A24" s="30">
        <v>13</v>
      </c>
      <c r="B24" s="31" t="s">
        <v>34</v>
      </c>
      <c r="C24" s="11" t="s">
        <v>49</v>
      </c>
      <c r="D24" s="12" t="s">
        <v>12</v>
      </c>
      <c r="E24" s="12">
        <v>70</v>
      </c>
      <c r="F24" s="17">
        <v>6802</v>
      </c>
      <c r="G24" s="26" t="s">
        <v>17</v>
      </c>
      <c r="H24" s="26" t="s">
        <v>18</v>
      </c>
    </row>
    <row r="25" spans="1:9" ht="30" x14ac:dyDescent="0.25">
      <c r="A25" s="30">
        <v>14</v>
      </c>
      <c r="B25" s="31" t="s">
        <v>45</v>
      </c>
      <c r="C25" s="10" t="s">
        <v>46</v>
      </c>
      <c r="D25" s="27" t="s">
        <v>20</v>
      </c>
      <c r="E25" s="27">
        <v>13</v>
      </c>
      <c r="F25" s="33">
        <v>2650</v>
      </c>
      <c r="G25" s="27" t="s">
        <v>18</v>
      </c>
      <c r="H25" s="27" t="s">
        <v>18</v>
      </c>
    </row>
    <row r="26" spans="1:9" ht="30" x14ac:dyDescent="0.25">
      <c r="A26" s="30">
        <v>15</v>
      </c>
      <c r="B26" s="31" t="s">
        <v>48</v>
      </c>
      <c r="C26" s="10" t="s">
        <v>46</v>
      </c>
      <c r="D26" s="27" t="s">
        <v>20</v>
      </c>
      <c r="E26" s="27">
        <v>12</v>
      </c>
      <c r="F26" s="33">
        <v>2503</v>
      </c>
      <c r="G26" s="27" t="s">
        <v>22</v>
      </c>
      <c r="H26" s="27" t="s">
        <v>22</v>
      </c>
    </row>
    <row r="27" spans="1:9" ht="30" x14ac:dyDescent="0.25">
      <c r="A27" s="30">
        <v>16</v>
      </c>
      <c r="B27" s="31" t="s">
        <v>53</v>
      </c>
      <c r="C27" s="10" t="s">
        <v>51</v>
      </c>
      <c r="D27" s="27" t="s">
        <v>52</v>
      </c>
      <c r="E27" s="27">
        <v>50</v>
      </c>
      <c r="F27" s="33">
        <f>I27</f>
        <v>600</v>
      </c>
      <c r="G27" s="27" t="s">
        <v>19</v>
      </c>
      <c r="H27" s="27" t="s">
        <v>30</v>
      </c>
      <c r="I27" s="6">
        <f>12*E27</f>
        <v>600</v>
      </c>
    </row>
    <row r="28" spans="1:9" ht="30" x14ac:dyDescent="0.25">
      <c r="A28" s="30">
        <v>17</v>
      </c>
      <c r="B28" s="31" t="s">
        <v>54</v>
      </c>
      <c r="C28" s="10" t="s">
        <v>74</v>
      </c>
      <c r="D28" s="27" t="s">
        <v>75</v>
      </c>
      <c r="E28" s="27" t="s">
        <v>76</v>
      </c>
      <c r="F28" s="33">
        <f t="shared" ref="F28:F49" si="0">I28</f>
        <v>1212</v>
      </c>
      <c r="G28" s="27" t="s">
        <v>19</v>
      </c>
      <c r="H28" s="27" t="s">
        <v>30</v>
      </c>
      <c r="I28" s="6">
        <f>12*56+27*20</f>
        <v>1212</v>
      </c>
    </row>
    <row r="29" spans="1:9" ht="30" x14ac:dyDescent="0.25">
      <c r="A29" s="30">
        <v>18</v>
      </c>
      <c r="B29" s="31" t="s">
        <v>55</v>
      </c>
      <c r="C29" s="10" t="s">
        <v>86</v>
      </c>
      <c r="D29" s="27" t="s">
        <v>87</v>
      </c>
      <c r="E29" s="27" t="s">
        <v>88</v>
      </c>
      <c r="F29" s="33">
        <f t="shared" si="0"/>
        <v>672</v>
      </c>
      <c r="G29" s="27" t="s">
        <v>19</v>
      </c>
      <c r="H29" s="27" t="s">
        <v>30</v>
      </c>
      <c r="I29" s="6">
        <f>12*56</f>
        <v>672</v>
      </c>
    </row>
    <row r="30" spans="1:9" ht="30" x14ac:dyDescent="0.25">
      <c r="A30" s="30">
        <v>19</v>
      </c>
      <c r="B30" s="31" t="s">
        <v>56</v>
      </c>
      <c r="C30" s="10" t="s">
        <v>74</v>
      </c>
      <c r="D30" s="27" t="s">
        <v>75</v>
      </c>
      <c r="E30" s="27" t="s">
        <v>77</v>
      </c>
      <c r="F30" s="33">
        <f t="shared" si="0"/>
        <v>1077</v>
      </c>
      <c r="G30" s="27" t="s">
        <v>19</v>
      </c>
      <c r="H30" s="27" t="s">
        <v>30</v>
      </c>
      <c r="I30" s="6">
        <f>12*56+27*15</f>
        <v>1077</v>
      </c>
    </row>
    <row r="31" spans="1:9" ht="30" x14ac:dyDescent="0.25">
      <c r="A31" s="30">
        <v>20</v>
      </c>
      <c r="B31" s="31" t="s">
        <v>57</v>
      </c>
      <c r="C31" s="10" t="s">
        <v>89</v>
      </c>
      <c r="D31" s="27" t="s">
        <v>90</v>
      </c>
      <c r="E31" s="27" t="s">
        <v>91</v>
      </c>
      <c r="F31" s="33">
        <f t="shared" si="0"/>
        <v>1212</v>
      </c>
      <c r="G31" s="27" t="s">
        <v>19</v>
      </c>
      <c r="H31" s="27" t="s">
        <v>30</v>
      </c>
      <c r="I31" s="6">
        <f>12*56+27*20</f>
        <v>1212</v>
      </c>
    </row>
    <row r="32" spans="1:9" ht="30" x14ac:dyDescent="0.25">
      <c r="A32" s="30">
        <v>21</v>
      </c>
      <c r="B32" s="31" t="s">
        <v>58</v>
      </c>
      <c r="C32" s="10" t="s">
        <v>51</v>
      </c>
      <c r="D32" s="27" t="s">
        <v>52</v>
      </c>
      <c r="E32" s="27">
        <v>24</v>
      </c>
      <c r="F32" s="33">
        <f t="shared" si="0"/>
        <v>288</v>
      </c>
      <c r="G32" s="27" t="s">
        <v>19</v>
      </c>
      <c r="H32" s="27" t="s">
        <v>30</v>
      </c>
      <c r="I32" s="6">
        <f>12*E32</f>
        <v>288</v>
      </c>
    </row>
    <row r="33" spans="1:9" ht="30" x14ac:dyDescent="0.25">
      <c r="A33" s="30">
        <v>22</v>
      </c>
      <c r="B33" s="31" t="s">
        <v>59</v>
      </c>
      <c r="C33" s="10" t="s">
        <v>51</v>
      </c>
      <c r="D33" s="27" t="s">
        <v>52</v>
      </c>
      <c r="E33" s="27">
        <v>24</v>
      </c>
      <c r="F33" s="33">
        <f t="shared" si="0"/>
        <v>288</v>
      </c>
      <c r="G33" s="27" t="s">
        <v>19</v>
      </c>
      <c r="H33" s="27" t="s">
        <v>30</v>
      </c>
      <c r="I33" s="6">
        <f t="shared" ref="I33" si="1">12*E33</f>
        <v>288</v>
      </c>
    </row>
    <row r="34" spans="1:9" ht="30" x14ac:dyDescent="0.25">
      <c r="A34" s="30">
        <v>23</v>
      </c>
      <c r="B34" s="31" t="s">
        <v>60</v>
      </c>
      <c r="C34" s="10" t="s">
        <v>51</v>
      </c>
      <c r="D34" s="27" t="s">
        <v>52</v>
      </c>
      <c r="E34" s="27">
        <v>24</v>
      </c>
      <c r="F34" s="33">
        <f>I34</f>
        <v>288</v>
      </c>
      <c r="G34" s="27" t="s">
        <v>19</v>
      </c>
      <c r="H34" s="27" t="s">
        <v>30</v>
      </c>
      <c r="I34" s="6">
        <f>12*E34</f>
        <v>288</v>
      </c>
    </row>
    <row r="35" spans="1:9" ht="30" x14ac:dyDescent="0.25">
      <c r="A35" s="30">
        <v>24</v>
      </c>
      <c r="B35" s="31" t="s">
        <v>69</v>
      </c>
      <c r="C35" s="11" t="s">
        <v>70</v>
      </c>
      <c r="D35" s="12" t="s">
        <v>61</v>
      </c>
      <c r="E35" s="12">
        <v>30</v>
      </c>
      <c r="F35" s="33">
        <f t="shared" si="0"/>
        <v>540</v>
      </c>
      <c r="G35" s="26" t="s">
        <v>17</v>
      </c>
      <c r="H35" s="26" t="s">
        <v>18</v>
      </c>
      <c r="I35" s="6">
        <f>18*E35</f>
        <v>540</v>
      </c>
    </row>
    <row r="36" spans="1:9" ht="30" x14ac:dyDescent="0.25">
      <c r="A36" s="30">
        <v>25</v>
      </c>
      <c r="B36" s="31" t="s">
        <v>63</v>
      </c>
      <c r="C36" s="11" t="s">
        <v>70</v>
      </c>
      <c r="D36" s="12" t="s">
        <v>61</v>
      </c>
      <c r="E36" s="12">
        <v>56</v>
      </c>
      <c r="F36" s="33">
        <f t="shared" si="0"/>
        <v>1008</v>
      </c>
      <c r="G36" s="26" t="s">
        <v>17</v>
      </c>
      <c r="H36" s="26" t="s">
        <v>18</v>
      </c>
      <c r="I36" s="6">
        <f>18*E36</f>
        <v>1008</v>
      </c>
    </row>
    <row r="37" spans="1:9" ht="30" x14ac:dyDescent="0.25">
      <c r="A37" s="30">
        <v>26</v>
      </c>
      <c r="B37" s="31" t="s">
        <v>65</v>
      </c>
      <c r="C37" s="11" t="s">
        <v>64</v>
      </c>
      <c r="D37" s="12" t="s">
        <v>52</v>
      </c>
      <c r="E37" s="12">
        <v>8</v>
      </c>
      <c r="F37" s="33">
        <f t="shared" si="0"/>
        <v>128</v>
      </c>
      <c r="G37" s="26" t="s">
        <v>17</v>
      </c>
      <c r="H37" s="26" t="s">
        <v>18</v>
      </c>
      <c r="I37" s="6">
        <f>16*E37</f>
        <v>128</v>
      </c>
    </row>
    <row r="38" spans="1:9" ht="30" x14ac:dyDescent="0.25">
      <c r="A38" s="30">
        <v>27</v>
      </c>
      <c r="B38" s="31" t="s">
        <v>56</v>
      </c>
      <c r="C38" s="11" t="s">
        <v>64</v>
      </c>
      <c r="D38" s="12" t="s">
        <v>52</v>
      </c>
      <c r="E38" s="12">
        <v>30</v>
      </c>
      <c r="F38" s="33">
        <f t="shared" si="0"/>
        <v>480</v>
      </c>
      <c r="G38" s="26" t="s">
        <v>17</v>
      </c>
      <c r="H38" s="26" t="s">
        <v>18</v>
      </c>
      <c r="I38" s="6">
        <f t="shared" ref="I38:I39" si="2">16*E38</f>
        <v>480</v>
      </c>
    </row>
    <row r="39" spans="1:9" ht="30" x14ac:dyDescent="0.25">
      <c r="A39" s="30">
        <v>28</v>
      </c>
      <c r="B39" s="31" t="s">
        <v>66</v>
      </c>
      <c r="C39" s="11" t="s">
        <v>64</v>
      </c>
      <c r="D39" s="12" t="s">
        <v>52</v>
      </c>
      <c r="E39" s="12">
        <v>50</v>
      </c>
      <c r="F39" s="33">
        <f t="shared" si="0"/>
        <v>800</v>
      </c>
      <c r="G39" s="26" t="s">
        <v>17</v>
      </c>
      <c r="H39" s="26" t="s">
        <v>18</v>
      </c>
      <c r="I39" s="6">
        <f t="shared" si="2"/>
        <v>800</v>
      </c>
    </row>
    <row r="40" spans="1:9" ht="30" x14ac:dyDescent="0.25">
      <c r="A40" s="30">
        <v>29</v>
      </c>
      <c r="B40" s="31" t="s">
        <v>67</v>
      </c>
      <c r="C40" s="11" t="s">
        <v>68</v>
      </c>
      <c r="D40" s="12" t="s">
        <v>52</v>
      </c>
      <c r="E40" s="12">
        <v>36</v>
      </c>
      <c r="F40" s="33">
        <f t="shared" si="0"/>
        <v>684</v>
      </c>
      <c r="G40" s="26" t="s">
        <v>17</v>
      </c>
      <c r="H40" s="26" t="s">
        <v>18</v>
      </c>
      <c r="I40" s="6">
        <f>19*E40</f>
        <v>684</v>
      </c>
    </row>
    <row r="41" spans="1:9" ht="30" x14ac:dyDescent="0.25">
      <c r="A41" s="30">
        <v>30</v>
      </c>
      <c r="B41" s="31" t="s">
        <v>72</v>
      </c>
      <c r="C41" s="11" t="s">
        <v>71</v>
      </c>
      <c r="D41" s="12" t="s">
        <v>52</v>
      </c>
      <c r="E41" s="12">
        <v>6</v>
      </c>
      <c r="F41" s="33">
        <f t="shared" si="0"/>
        <v>105</v>
      </c>
      <c r="G41" s="26" t="s">
        <v>17</v>
      </c>
      <c r="H41" s="26" t="s">
        <v>18</v>
      </c>
      <c r="I41" s="6">
        <f>17.5*E41</f>
        <v>105</v>
      </c>
    </row>
    <row r="42" spans="1:9" ht="30" x14ac:dyDescent="0.25">
      <c r="A42" s="30">
        <v>31</v>
      </c>
      <c r="B42" s="31" t="s">
        <v>60</v>
      </c>
      <c r="C42" s="11" t="s">
        <v>71</v>
      </c>
      <c r="D42" s="12" t="s">
        <v>52</v>
      </c>
      <c r="E42" s="12">
        <v>12</v>
      </c>
      <c r="F42" s="33">
        <f t="shared" si="0"/>
        <v>210</v>
      </c>
      <c r="G42" s="26" t="s">
        <v>16</v>
      </c>
      <c r="H42" s="26" t="s">
        <v>30</v>
      </c>
      <c r="I42" s="6">
        <f t="shared" ref="I42:I43" si="3">17.5*E42</f>
        <v>210</v>
      </c>
    </row>
    <row r="43" spans="1:9" ht="30" x14ac:dyDescent="0.25">
      <c r="A43" s="30">
        <v>32</v>
      </c>
      <c r="B43" s="31" t="s">
        <v>73</v>
      </c>
      <c r="C43" s="11" t="s">
        <v>71</v>
      </c>
      <c r="D43" s="12" t="s">
        <v>52</v>
      </c>
      <c r="E43" s="12">
        <v>16</v>
      </c>
      <c r="F43" s="33">
        <f t="shared" si="0"/>
        <v>280</v>
      </c>
      <c r="G43" s="26" t="s">
        <v>16</v>
      </c>
      <c r="H43" s="26" t="s">
        <v>30</v>
      </c>
      <c r="I43" s="6">
        <f t="shared" si="3"/>
        <v>280</v>
      </c>
    </row>
    <row r="44" spans="1:9" ht="30" x14ac:dyDescent="0.25">
      <c r="A44" s="30">
        <v>33</v>
      </c>
      <c r="B44" s="31" t="s">
        <v>72</v>
      </c>
      <c r="C44" s="10" t="s">
        <v>78</v>
      </c>
      <c r="D44" s="27" t="s">
        <v>61</v>
      </c>
      <c r="E44" s="27">
        <v>12</v>
      </c>
      <c r="F44" s="33">
        <f t="shared" si="0"/>
        <v>324</v>
      </c>
      <c r="G44" s="26" t="s">
        <v>16</v>
      </c>
      <c r="H44" s="26" t="s">
        <v>30</v>
      </c>
      <c r="I44" s="6">
        <f>27*E44</f>
        <v>324</v>
      </c>
    </row>
    <row r="45" spans="1:9" ht="30" x14ac:dyDescent="0.25">
      <c r="A45" s="30">
        <v>34</v>
      </c>
      <c r="B45" s="31" t="s">
        <v>79</v>
      </c>
      <c r="C45" s="10" t="s">
        <v>78</v>
      </c>
      <c r="D45" s="27" t="s">
        <v>61</v>
      </c>
      <c r="E45" s="12">
        <v>14</v>
      </c>
      <c r="F45" s="33">
        <f t="shared" si="0"/>
        <v>378</v>
      </c>
      <c r="G45" s="26" t="s">
        <v>16</v>
      </c>
      <c r="H45" s="26" t="s">
        <v>30</v>
      </c>
      <c r="I45" s="6">
        <f t="shared" ref="I45:I49" si="4">27*E45</f>
        <v>378</v>
      </c>
    </row>
    <row r="46" spans="1:9" ht="30" x14ac:dyDescent="0.25">
      <c r="A46" s="30">
        <v>35</v>
      </c>
      <c r="B46" s="31" t="s">
        <v>79</v>
      </c>
      <c r="C46" s="10" t="s">
        <v>78</v>
      </c>
      <c r="D46" s="27" t="s">
        <v>61</v>
      </c>
      <c r="E46" s="12">
        <v>16</v>
      </c>
      <c r="F46" s="33">
        <f t="shared" si="0"/>
        <v>432</v>
      </c>
      <c r="G46" s="26" t="s">
        <v>16</v>
      </c>
      <c r="H46" s="26" t="s">
        <v>30</v>
      </c>
      <c r="I46" s="6">
        <f t="shared" si="4"/>
        <v>432</v>
      </c>
    </row>
    <row r="47" spans="1:9" ht="30" x14ac:dyDescent="0.25">
      <c r="A47" s="30">
        <v>36</v>
      </c>
      <c r="B47" s="31" t="s">
        <v>65</v>
      </c>
      <c r="C47" s="10" t="s">
        <v>78</v>
      </c>
      <c r="D47" s="27" t="s">
        <v>61</v>
      </c>
      <c r="E47" s="12">
        <v>4</v>
      </c>
      <c r="F47" s="33">
        <f t="shared" si="0"/>
        <v>108</v>
      </c>
      <c r="G47" s="26" t="s">
        <v>16</v>
      </c>
      <c r="H47" s="26" t="s">
        <v>30</v>
      </c>
      <c r="I47" s="6">
        <f t="shared" si="4"/>
        <v>108</v>
      </c>
    </row>
    <row r="48" spans="1:9" ht="30" x14ac:dyDescent="0.25">
      <c r="A48" s="30">
        <v>37</v>
      </c>
      <c r="B48" s="31" t="s">
        <v>67</v>
      </c>
      <c r="C48" s="10" t="s">
        <v>78</v>
      </c>
      <c r="D48" s="27" t="s">
        <v>61</v>
      </c>
      <c r="E48" s="12">
        <v>1</v>
      </c>
      <c r="F48" s="33">
        <f t="shared" si="0"/>
        <v>27</v>
      </c>
      <c r="G48" s="26" t="s">
        <v>16</v>
      </c>
      <c r="H48" s="26" t="s">
        <v>30</v>
      </c>
      <c r="I48" s="6">
        <f t="shared" si="4"/>
        <v>27</v>
      </c>
    </row>
    <row r="49" spans="1:9" ht="30" x14ac:dyDescent="0.25">
      <c r="A49" s="30">
        <v>38</v>
      </c>
      <c r="B49" s="31" t="s">
        <v>80</v>
      </c>
      <c r="C49" s="10" t="s">
        <v>78</v>
      </c>
      <c r="D49" s="27" t="s">
        <v>61</v>
      </c>
      <c r="E49" s="12">
        <v>21</v>
      </c>
      <c r="F49" s="33">
        <f t="shared" si="0"/>
        <v>567</v>
      </c>
      <c r="G49" s="26" t="s">
        <v>16</v>
      </c>
      <c r="H49" s="26" t="s">
        <v>30</v>
      </c>
      <c r="I49" s="6">
        <f t="shared" si="4"/>
        <v>567</v>
      </c>
    </row>
    <row r="50" spans="1:9" ht="30" x14ac:dyDescent="0.25">
      <c r="A50" s="30">
        <v>39</v>
      </c>
      <c r="B50" s="31" t="s">
        <v>81</v>
      </c>
      <c r="C50" s="11" t="s">
        <v>82</v>
      </c>
      <c r="D50" s="12" t="s">
        <v>52</v>
      </c>
      <c r="E50" s="12">
        <v>24</v>
      </c>
      <c r="F50" s="17">
        <f>I50</f>
        <v>3192</v>
      </c>
      <c r="G50" s="26" t="s">
        <v>16</v>
      </c>
      <c r="H50" s="26" t="s">
        <v>30</v>
      </c>
      <c r="I50" s="6">
        <f>133*E50</f>
        <v>3192</v>
      </c>
    </row>
    <row r="51" spans="1:9" ht="30" x14ac:dyDescent="0.25">
      <c r="A51" s="30">
        <v>40</v>
      </c>
      <c r="B51" s="31" t="s">
        <v>60</v>
      </c>
      <c r="C51" s="11" t="s">
        <v>82</v>
      </c>
      <c r="D51" s="12" t="s">
        <v>52</v>
      </c>
      <c r="E51" s="12">
        <v>6</v>
      </c>
      <c r="F51" s="17">
        <f t="shared" ref="F51:F55" si="5">I51</f>
        <v>798</v>
      </c>
      <c r="G51" s="26" t="s">
        <v>16</v>
      </c>
      <c r="H51" s="26" t="s">
        <v>30</v>
      </c>
      <c r="I51" s="6">
        <f t="shared" ref="I51:I54" si="6">133*E51</f>
        <v>798</v>
      </c>
    </row>
    <row r="52" spans="1:9" ht="30" x14ac:dyDescent="0.25">
      <c r="A52" s="30">
        <v>41</v>
      </c>
      <c r="B52" s="31" t="s">
        <v>83</v>
      </c>
      <c r="C52" s="11" t="s">
        <v>82</v>
      </c>
      <c r="D52" s="12" t="s">
        <v>52</v>
      </c>
      <c r="E52" s="12">
        <v>7</v>
      </c>
      <c r="F52" s="17">
        <f t="shared" si="5"/>
        <v>931</v>
      </c>
      <c r="G52" s="26" t="s">
        <v>16</v>
      </c>
      <c r="H52" s="26" t="s">
        <v>30</v>
      </c>
      <c r="I52" s="6">
        <f t="shared" si="6"/>
        <v>931</v>
      </c>
    </row>
    <row r="53" spans="1:9" ht="30" x14ac:dyDescent="0.25">
      <c r="A53" s="30">
        <v>42</v>
      </c>
      <c r="B53" s="31" t="s">
        <v>84</v>
      </c>
      <c r="C53" s="11" t="s">
        <v>82</v>
      </c>
      <c r="D53" s="12" t="s">
        <v>52</v>
      </c>
      <c r="E53" s="12">
        <v>7</v>
      </c>
      <c r="F53" s="17">
        <f t="shared" si="5"/>
        <v>931</v>
      </c>
      <c r="G53" s="26" t="s">
        <v>16</v>
      </c>
      <c r="H53" s="26" t="s">
        <v>30</v>
      </c>
      <c r="I53" s="6">
        <f t="shared" si="6"/>
        <v>931</v>
      </c>
    </row>
    <row r="54" spans="1:9" ht="30" x14ac:dyDescent="0.25">
      <c r="A54" s="30">
        <v>43</v>
      </c>
      <c r="B54" s="31" t="s">
        <v>85</v>
      </c>
      <c r="C54" s="11" t="s">
        <v>82</v>
      </c>
      <c r="D54" s="12" t="s">
        <v>52</v>
      </c>
      <c r="E54" s="12">
        <v>7</v>
      </c>
      <c r="F54" s="17">
        <f t="shared" si="5"/>
        <v>931</v>
      </c>
      <c r="G54" s="26" t="s">
        <v>16</v>
      </c>
      <c r="H54" s="26" t="s">
        <v>30</v>
      </c>
      <c r="I54" s="6">
        <f t="shared" si="6"/>
        <v>931</v>
      </c>
    </row>
    <row r="55" spans="1:9" ht="30" x14ac:dyDescent="0.25">
      <c r="A55" s="30">
        <v>44</v>
      </c>
      <c r="B55" s="31" t="s">
        <v>67</v>
      </c>
      <c r="C55" s="11" t="s">
        <v>92</v>
      </c>
      <c r="D55" s="12" t="s">
        <v>61</v>
      </c>
      <c r="E55" s="12">
        <v>10</v>
      </c>
      <c r="F55" s="17">
        <f t="shared" si="5"/>
        <v>2000</v>
      </c>
      <c r="G55" s="26" t="s">
        <v>16</v>
      </c>
      <c r="H55" s="26" t="s">
        <v>18</v>
      </c>
      <c r="I55" s="6">
        <f>200*E55</f>
        <v>2000</v>
      </c>
    </row>
    <row r="56" spans="1:9" ht="30" x14ac:dyDescent="0.25">
      <c r="A56" s="30">
        <v>45</v>
      </c>
      <c r="B56" s="31" t="s">
        <v>93</v>
      </c>
      <c r="C56" s="11" t="s">
        <v>92</v>
      </c>
      <c r="D56" s="12" t="s">
        <v>61</v>
      </c>
      <c r="E56" s="12">
        <v>7</v>
      </c>
      <c r="F56" s="17">
        <f>I56</f>
        <v>1400</v>
      </c>
      <c r="G56" s="26" t="s">
        <v>16</v>
      </c>
      <c r="H56" s="26" t="s">
        <v>18</v>
      </c>
      <c r="I56" s="6">
        <f>200*E56</f>
        <v>1400</v>
      </c>
    </row>
    <row r="57" spans="1:9" ht="30" x14ac:dyDescent="0.25">
      <c r="A57" s="30">
        <v>46</v>
      </c>
      <c r="B57" s="31" t="s">
        <v>79</v>
      </c>
      <c r="C57" s="11" t="s">
        <v>92</v>
      </c>
      <c r="D57" s="12" t="s">
        <v>61</v>
      </c>
      <c r="E57" s="12">
        <v>15</v>
      </c>
      <c r="F57" s="17">
        <f t="shared" ref="F57:F65" si="7">I57</f>
        <v>3000</v>
      </c>
      <c r="G57" s="26" t="s">
        <v>16</v>
      </c>
      <c r="H57" s="26" t="s">
        <v>18</v>
      </c>
      <c r="I57" s="6">
        <f t="shared" ref="I57:I65" si="8">200*E57</f>
        <v>3000</v>
      </c>
    </row>
    <row r="58" spans="1:9" ht="30" x14ac:dyDescent="0.25">
      <c r="A58" s="30">
        <v>47</v>
      </c>
      <c r="B58" s="31" t="s">
        <v>65</v>
      </c>
      <c r="C58" s="11" t="s">
        <v>92</v>
      </c>
      <c r="D58" s="12" t="s">
        <v>61</v>
      </c>
      <c r="E58" s="12">
        <v>10</v>
      </c>
      <c r="F58" s="17">
        <f t="shared" si="7"/>
        <v>2000</v>
      </c>
      <c r="G58" s="26" t="s">
        <v>16</v>
      </c>
      <c r="H58" s="26" t="s">
        <v>18</v>
      </c>
      <c r="I58" s="6">
        <f t="shared" si="8"/>
        <v>2000</v>
      </c>
    </row>
    <row r="59" spans="1:9" ht="31.5" customHeight="1" x14ac:dyDescent="0.25">
      <c r="A59" s="30">
        <v>48</v>
      </c>
      <c r="B59" s="31" t="s">
        <v>94</v>
      </c>
      <c r="C59" s="11" t="s">
        <v>92</v>
      </c>
      <c r="D59" s="12" t="s">
        <v>61</v>
      </c>
      <c r="E59" s="12">
        <v>12</v>
      </c>
      <c r="F59" s="17">
        <f t="shared" si="7"/>
        <v>2400</v>
      </c>
      <c r="G59" s="26" t="s">
        <v>16</v>
      </c>
      <c r="H59" s="26" t="s">
        <v>18</v>
      </c>
      <c r="I59" s="6">
        <f t="shared" si="8"/>
        <v>2400</v>
      </c>
    </row>
    <row r="60" spans="1:9" ht="26.25" customHeight="1" x14ac:dyDescent="0.25">
      <c r="A60" s="30">
        <v>49</v>
      </c>
      <c r="B60" s="31" t="s">
        <v>62</v>
      </c>
      <c r="C60" s="11" t="s">
        <v>92</v>
      </c>
      <c r="D60" s="12" t="s">
        <v>61</v>
      </c>
      <c r="E60" s="12">
        <v>4</v>
      </c>
      <c r="F60" s="17">
        <f t="shared" si="7"/>
        <v>800</v>
      </c>
      <c r="G60" s="26" t="s">
        <v>16</v>
      </c>
      <c r="H60" s="26" t="s">
        <v>18</v>
      </c>
      <c r="I60" s="6">
        <f t="shared" si="8"/>
        <v>800</v>
      </c>
    </row>
    <row r="61" spans="1:9" ht="28.5" customHeight="1" x14ac:dyDescent="0.25">
      <c r="A61" s="30">
        <v>50</v>
      </c>
      <c r="B61" s="31" t="s">
        <v>60</v>
      </c>
      <c r="C61" s="11" t="s">
        <v>92</v>
      </c>
      <c r="D61" s="12" t="s">
        <v>61</v>
      </c>
      <c r="E61" s="12">
        <v>5</v>
      </c>
      <c r="F61" s="17">
        <f t="shared" si="7"/>
        <v>1000</v>
      </c>
      <c r="G61" s="26" t="s">
        <v>16</v>
      </c>
      <c r="H61" s="26" t="s">
        <v>18</v>
      </c>
      <c r="I61" s="6">
        <f t="shared" si="8"/>
        <v>1000</v>
      </c>
    </row>
    <row r="62" spans="1:9" ht="30.75" customHeight="1" x14ac:dyDescent="0.25">
      <c r="A62" s="30">
        <v>51</v>
      </c>
      <c r="B62" s="31" t="s">
        <v>53</v>
      </c>
      <c r="C62" s="11" t="s">
        <v>92</v>
      </c>
      <c r="D62" s="12" t="s">
        <v>61</v>
      </c>
      <c r="E62" s="12">
        <v>10</v>
      </c>
      <c r="F62" s="17">
        <f t="shared" si="7"/>
        <v>2000</v>
      </c>
      <c r="G62" s="26" t="s">
        <v>16</v>
      </c>
      <c r="H62" s="26" t="s">
        <v>18</v>
      </c>
      <c r="I62" s="6">
        <f t="shared" si="8"/>
        <v>2000</v>
      </c>
    </row>
    <row r="63" spans="1:9" ht="33" customHeight="1" x14ac:dyDescent="0.25">
      <c r="A63" s="30">
        <v>52</v>
      </c>
      <c r="B63" s="31" t="s">
        <v>95</v>
      </c>
      <c r="C63" s="11" t="s">
        <v>92</v>
      </c>
      <c r="D63" s="12" t="s">
        <v>61</v>
      </c>
      <c r="E63" s="12">
        <v>12</v>
      </c>
      <c r="F63" s="17">
        <f t="shared" si="7"/>
        <v>2400</v>
      </c>
      <c r="G63" s="26" t="s">
        <v>16</v>
      </c>
      <c r="H63" s="26" t="s">
        <v>18</v>
      </c>
      <c r="I63" s="6">
        <f t="shared" si="8"/>
        <v>2400</v>
      </c>
    </row>
    <row r="64" spans="1:9" ht="32.25" customHeight="1" x14ac:dyDescent="0.25">
      <c r="A64" s="30">
        <v>53</v>
      </c>
      <c r="B64" s="31" t="s">
        <v>54</v>
      </c>
      <c r="C64" s="11" t="s">
        <v>92</v>
      </c>
      <c r="D64" s="12" t="s">
        <v>61</v>
      </c>
      <c r="E64" s="12">
        <v>25</v>
      </c>
      <c r="F64" s="17">
        <f t="shared" si="7"/>
        <v>5000</v>
      </c>
      <c r="G64" s="26" t="s">
        <v>16</v>
      </c>
      <c r="H64" s="26" t="s">
        <v>18</v>
      </c>
      <c r="I64" s="6">
        <f t="shared" si="8"/>
        <v>5000</v>
      </c>
    </row>
    <row r="65" spans="1:9" ht="35.25" customHeight="1" x14ac:dyDescent="0.25">
      <c r="A65" s="30">
        <v>54</v>
      </c>
      <c r="B65" s="31" t="s">
        <v>96</v>
      </c>
      <c r="C65" s="11" t="s">
        <v>92</v>
      </c>
      <c r="D65" s="12" t="s">
        <v>61</v>
      </c>
      <c r="E65" s="12">
        <v>11</v>
      </c>
      <c r="F65" s="17">
        <f t="shared" si="7"/>
        <v>2200</v>
      </c>
      <c r="G65" s="26" t="s">
        <v>16</v>
      </c>
      <c r="H65" s="26" t="s">
        <v>18</v>
      </c>
      <c r="I65" s="6">
        <f t="shared" si="8"/>
        <v>2200</v>
      </c>
    </row>
    <row r="66" spans="1:9" ht="30" x14ac:dyDescent="0.25">
      <c r="A66" s="30">
        <v>55</v>
      </c>
      <c r="B66" s="31" t="s">
        <v>98</v>
      </c>
      <c r="C66" s="11" t="s">
        <v>97</v>
      </c>
      <c r="D66" s="12" t="s">
        <v>61</v>
      </c>
      <c r="E66" s="12">
        <v>80</v>
      </c>
      <c r="F66" s="17">
        <f>I66</f>
        <v>3360</v>
      </c>
      <c r="G66" s="26" t="s">
        <v>16</v>
      </c>
      <c r="H66" s="26" t="s">
        <v>18</v>
      </c>
      <c r="I66" s="6">
        <f>42*E66</f>
        <v>3360</v>
      </c>
    </row>
    <row r="67" spans="1:9" ht="39" customHeight="1" x14ac:dyDescent="0.25">
      <c r="A67" s="30">
        <v>56</v>
      </c>
      <c r="B67" s="31" t="s">
        <v>99</v>
      </c>
      <c r="C67" s="11" t="s">
        <v>97</v>
      </c>
      <c r="D67" s="12" t="s">
        <v>61</v>
      </c>
      <c r="E67" s="12">
        <v>114</v>
      </c>
      <c r="F67" s="17">
        <f t="shared" ref="F67:F69" si="9">I67</f>
        <v>4788</v>
      </c>
      <c r="G67" s="26" t="s">
        <v>16</v>
      </c>
      <c r="H67" s="26" t="s">
        <v>18</v>
      </c>
      <c r="I67" s="6">
        <f t="shared" ref="I67:I69" si="10">42*E67</f>
        <v>4788</v>
      </c>
    </row>
    <row r="68" spans="1:9" ht="36.75" customHeight="1" x14ac:dyDescent="0.25">
      <c r="A68" s="30">
        <v>57</v>
      </c>
      <c r="B68" s="31" t="s">
        <v>72</v>
      </c>
      <c r="C68" s="11" t="s">
        <v>97</v>
      </c>
      <c r="D68" s="12" t="s">
        <v>61</v>
      </c>
      <c r="E68" s="12">
        <v>85</v>
      </c>
      <c r="F68" s="17">
        <f t="shared" si="9"/>
        <v>3570</v>
      </c>
      <c r="G68" s="26" t="s">
        <v>16</v>
      </c>
      <c r="H68" s="26" t="s">
        <v>18</v>
      </c>
      <c r="I68" s="6">
        <f t="shared" si="10"/>
        <v>3570</v>
      </c>
    </row>
    <row r="69" spans="1:9" ht="33.75" customHeight="1" x14ac:dyDescent="0.25">
      <c r="A69" s="30">
        <v>58</v>
      </c>
      <c r="B69" s="31" t="s">
        <v>65</v>
      </c>
      <c r="C69" s="11" t="s">
        <v>97</v>
      </c>
      <c r="D69" s="12" t="s">
        <v>61</v>
      </c>
      <c r="E69" s="12">
        <v>58</v>
      </c>
      <c r="F69" s="17">
        <f t="shared" si="9"/>
        <v>2436</v>
      </c>
      <c r="G69" s="26" t="s">
        <v>16</v>
      </c>
      <c r="H69" s="26" t="s">
        <v>18</v>
      </c>
      <c r="I69" s="6">
        <f t="shared" si="10"/>
        <v>2436</v>
      </c>
    </row>
    <row r="70" spans="1:9" ht="30" x14ac:dyDescent="0.25">
      <c r="A70" s="30">
        <v>59</v>
      </c>
      <c r="B70" s="31" t="s">
        <v>66</v>
      </c>
      <c r="C70" s="11" t="s">
        <v>100</v>
      </c>
      <c r="D70" s="12" t="s">
        <v>52</v>
      </c>
      <c r="E70" s="12">
        <v>346</v>
      </c>
      <c r="F70" s="17">
        <f>I70</f>
        <v>173</v>
      </c>
      <c r="G70" s="26" t="s">
        <v>16</v>
      </c>
      <c r="H70" s="26" t="s">
        <v>18</v>
      </c>
      <c r="I70" s="6">
        <f>0.5*E70</f>
        <v>173</v>
      </c>
    </row>
    <row r="71" spans="1:9" ht="33" customHeight="1" x14ac:dyDescent="0.25">
      <c r="A71" s="30">
        <v>60</v>
      </c>
      <c r="B71" s="31" t="s">
        <v>101</v>
      </c>
      <c r="C71" s="11" t="s">
        <v>100</v>
      </c>
      <c r="D71" s="12" t="s">
        <v>52</v>
      </c>
      <c r="E71" s="12">
        <v>241</v>
      </c>
      <c r="F71" s="17">
        <f>I71</f>
        <v>120.5</v>
      </c>
      <c r="G71" s="26" t="s">
        <v>16</v>
      </c>
      <c r="H71" s="26" t="s">
        <v>18</v>
      </c>
      <c r="I71" s="6">
        <f>0.5*E71</f>
        <v>120.5</v>
      </c>
    </row>
    <row r="72" spans="1:9" ht="31.5" customHeight="1" x14ac:dyDescent="0.25">
      <c r="A72" s="30">
        <v>61</v>
      </c>
      <c r="B72" s="10" t="s">
        <v>104</v>
      </c>
      <c r="C72" s="11" t="s">
        <v>119</v>
      </c>
      <c r="D72" s="12" t="s">
        <v>61</v>
      </c>
      <c r="E72" s="12">
        <v>55</v>
      </c>
      <c r="F72" s="17">
        <f>4125/82*E72</f>
        <v>2766.768292682927</v>
      </c>
      <c r="G72" s="26" t="s">
        <v>105</v>
      </c>
      <c r="H72" s="26" t="s">
        <v>17</v>
      </c>
    </row>
    <row r="73" spans="1:9" ht="30" x14ac:dyDescent="0.25">
      <c r="A73" s="30">
        <v>62</v>
      </c>
      <c r="B73" s="10" t="s">
        <v>106</v>
      </c>
      <c r="C73" s="11" t="s">
        <v>108</v>
      </c>
      <c r="D73" s="12" t="s">
        <v>120</v>
      </c>
      <c r="E73" s="12" t="s">
        <v>122</v>
      </c>
      <c r="F73" s="17">
        <v>5125</v>
      </c>
      <c r="G73" s="26" t="s">
        <v>15</v>
      </c>
      <c r="H73" s="26" t="s">
        <v>15</v>
      </c>
    </row>
    <row r="74" spans="1:9" ht="30" x14ac:dyDescent="0.25">
      <c r="A74" s="30">
        <v>63</v>
      </c>
      <c r="B74" s="10" t="s">
        <v>107</v>
      </c>
      <c r="C74" s="11" t="s">
        <v>118</v>
      </c>
      <c r="D74" s="12" t="s">
        <v>20</v>
      </c>
      <c r="E74" s="12">
        <v>5</v>
      </c>
      <c r="F74" s="17">
        <v>675</v>
      </c>
      <c r="G74" s="26" t="s">
        <v>14</v>
      </c>
      <c r="H74" s="26" t="s">
        <v>14</v>
      </c>
    </row>
    <row r="75" spans="1:9" ht="30" x14ac:dyDescent="0.25">
      <c r="A75" s="30">
        <v>64</v>
      </c>
      <c r="B75" s="10" t="s">
        <v>109</v>
      </c>
      <c r="C75" s="11" t="s">
        <v>110</v>
      </c>
      <c r="D75" s="12" t="s">
        <v>111</v>
      </c>
      <c r="E75" s="12">
        <v>16</v>
      </c>
      <c r="F75" s="17">
        <f>I75</f>
        <v>288</v>
      </c>
      <c r="G75" s="26" t="s">
        <v>19</v>
      </c>
      <c r="H75" s="26" t="s">
        <v>19</v>
      </c>
      <c r="I75" s="6">
        <f>18*E75</f>
        <v>288</v>
      </c>
    </row>
    <row r="76" spans="1:9" ht="30" x14ac:dyDescent="0.25">
      <c r="A76" s="30">
        <v>65</v>
      </c>
      <c r="B76" s="10" t="s">
        <v>112</v>
      </c>
      <c r="C76" s="11" t="s">
        <v>113</v>
      </c>
      <c r="D76" s="12" t="s">
        <v>61</v>
      </c>
      <c r="E76" s="12">
        <v>180</v>
      </c>
      <c r="F76" s="17">
        <f>I76</f>
        <v>125.99999999999999</v>
      </c>
      <c r="G76" s="26" t="s">
        <v>16</v>
      </c>
      <c r="H76" s="26" t="s">
        <v>16</v>
      </c>
      <c r="I76" s="6">
        <f>0.7*E76</f>
        <v>125.99999999999999</v>
      </c>
    </row>
    <row r="77" spans="1:9" ht="30" x14ac:dyDescent="0.25">
      <c r="A77" s="30">
        <v>66</v>
      </c>
      <c r="B77" s="10" t="s">
        <v>107</v>
      </c>
      <c r="C77" s="11" t="s">
        <v>113</v>
      </c>
      <c r="D77" s="12" t="s">
        <v>61</v>
      </c>
      <c r="E77" s="12">
        <v>200</v>
      </c>
      <c r="F77" s="17">
        <f t="shared" ref="F77:F82" si="11">I77</f>
        <v>140</v>
      </c>
      <c r="G77" s="26" t="s">
        <v>16</v>
      </c>
      <c r="H77" s="26" t="s">
        <v>16</v>
      </c>
      <c r="I77" s="6">
        <f t="shared" ref="I77:I80" si="12">0.7*E77</f>
        <v>140</v>
      </c>
    </row>
    <row r="78" spans="1:9" ht="30" x14ac:dyDescent="0.25">
      <c r="A78" s="30">
        <v>67</v>
      </c>
      <c r="B78" s="10" t="s">
        <v>114</v>
      </c>
      <c r="C78" s="11" t="s">
        <v>113</v>
      </c>
      <c r="D78" s="12" t="s">
        <v>61</v>
      </c>
      <c r="E78" s="12">
        <v>76</v>
      </c>
      <c r="F78" s="17">
        <f t="shared" si="11"/>
        <v>53.199999999999996</v>
      </c>
      <c r="G78" s="26" t="s">
        <v>16</v>
      </c>
      <c r="H78" s="26" t="s">
        <v>16</v>
      </c>
      <c r="I78" s="6">
        <f t="shared" si="12"/>
        <v>53.199999999999996</v>
      </c>
    </row>
    <row r="79" spans="1:9" ht="30" x14ac:dyDescent="0.25">
      <c r="A79" s="30">
        <v>68</v>
      </c>
      <c r="B79" s="10" t="s">
        <v>115</v>
      </c>
      <c r="C79" s="11" t="s">
        <v>113</v>
      </c>
      <c r="D79" s="12" t="s">
        <v>61</v>
      </c>
      <c r="E79" s="12">
        <v>60</v>
      </c>
      <c r="F79" s="17">
        <f t="shared" si="11"/>
        <v>42</v>
      </c>
      <c r="G79" s="26" t="s">
        <v>17</v>
      </c>
      <c r="H79" s="26" t="s">
        <v>17</v>
      </c>
      <c r="I79" s="6">
        <f t="shared" si="12"/>
        <v>42</v>
      </c>
    </row>
    <row r="80" spans="1:9" ht="30" x14ac:dyDescent="0.25">
      <c r="A80" s="30">
        <v>69</v>
      </c>
      <c r="B80" s="10" t="s">
        <v>116</v>
      </c>
      <c r="C80" s="11" t="s">
        <v>113</v>
      </c>
      <c r="D80" s="12" t="s">
        <v>61</v>
      </c>
      <c r="E80" s="12">
        <v>160</v>
      </c>
      <c r="F80" s="17">
        <f t="shared" si="11"/>
        <v>112</v>
      </c>
      <c r="G80" s="26" t="s">
        <v>17</v>
      </c>
      <c r="H80" s="26" t="s">
        <v>17</v>
      </c>
      <c r="I80" s="6">
        <f t="shared" si="12"/>
        <v>112</v>
      </c>
    </row>
    <row r="81" spans="1:10" ht="30" x14ac:dyDescent="0.25">
      <c r="A81" s="30">
        <v>70</v>
      </c>
      <c r="B81" s="10" t="s">
        <v>117</v>
      </c>
      <c r="C81" s="11" t="s">
        <v>113</v>
      </c>
      <c r="D81" s="12" t="s">
        <v>61</v>
      </c>
      <c r="E81" s="12">
        <v>186</v>
      </c>
      <c r="F81" s="17">
        <f t="shared" si="11"/>
        <v>129.61999999999998</v>
      </c>
      <c r="G81" s="26" t="s">
        <v>17</v>
      </c>
      <c r="H81" s="26" t="s">
        <v>17</v>
      </c>
      <c r="I81" s="6">
        <f>0.7*E81-0.58</f>
        <v>129.61999999999998</v>
      </c>
    </row>
    <row r="82" spans="1:10" ht="30" x14ac:dyDescent="0.25">
      <c r="A82" s="30">
        <v>71</v>
      </c>
      <c r="B82" s="10" t="s">
        <v>123</v>
      </c>
      <c r="C82" s="11" t="s">
        <v>124</v>
      </c>
      <c r="D82" s="12" t="s">
        <v>61</v>
      </c>
      <c r="E82" s="12">
        <v>50</v>
      </c>
      <c r="F82" s="17">
        <f t="shared" si="11"/>
        <v>1800</v>
      </c>
      <c r="G82" s="32" t="s">
        <v>17</v>
      </c>
      <c r="H82" s="32" t="s">
        <v>17</v>
      </c>
      <c r="I82" s="6">
        <f>36*E82</f>
        <v>1800</v>
      </c>
    </row>
    <row r="83" spans="1:10" ht="23.25" customHeight="1" x14ac:dyDescent="0.25">
      <c r="A83" s="20"/>
      <c r="B83" s="13" t="s">
        <v>13</v>
      </c>
      <c r="C83" s="14"/>
      <c r="D83" s="15"/>
      <c r="E83" s="15"/>
      <c r="F83" s="16">
        <f>SUM(F12:F82)</f>
        <v>112709.99718157182</v>
      </c>
      <c r="G83" s="18"/>
      <c r="H83" s="18"/>
    </row>
    <row r="84" spans="1:10" ht="18.75" x14ac:dyDescent="0.25">
      <c r="B84" s="22"/>
      <c r="D84" s="105"/>
      <c r="E84" s="105"/>
      <c r="F84" s="105"/>
      <c r="G84" s="105"/>
      <c r="J84" s="7"/>
    </row>
    <row r="85" spans="1:10" ht="18.75" x14ac:dyDescent="0.25">
      <c r="B85" s="19"/>
      <c r="C85"/>
      <c r="F85" s="8">
        <v>110910</v>
      </c>
    </row>
    <row r="86" spans="1:10" ht="15" customHeight="1" x14ac:dyDescent="0.25">
      <c r="B86" s="109"/>
      <c r="E86" s="106"/>
      <c r="F86" s="106"/>
      <c r="G86" s="106"/>
      <c r="H86" s="106"/>
    </row>
    <row r="87" spans="1:10" ht="15" customHeight="1" x14ac:dyDescent="0.25">
      <c r="B87" s="109"/>
      <c r="E87" s="21"/>
      <c r="F87" s="28"/>
      <c r="G87" s="21"/>
      <c r="H87" s="21"/>
      <c r="J87" s="7"/>
    </row>
    <row r="88" spans="1:10" ht="18.75" customHeight="1" x14ac:dyDescent="0.25">
      <c r="B88" s="29"/>
      <c r="E88" s="99"/>
      <c r="F88" s="99"/>
      <c r="G88" s="99"/>
      <c r="H88" s="99"/>
    </row>
    <row r="89" spans="1:10" ht="18.75" customHeight="1" x14ac:dyDescent="0.25">
      <c r="B89" s="29"/>
      <c r="E89" s="99"/>
      <c r="F89" s="99"/>
      <c r="G89" s="99"/>
      <c r="H89" s="99"/>
    </row>
    <row r="90" spans="1:10" ht="18.75" x14ac:dyDescent="0.25">
      <c r="B90" s="29"/>
      <c r="F90" s="29"/>
    </row>
    <row r="91" spans="1:10" ht="18.75" x14ac:dyDescent="0.25">
      <c r="B91" s="29"/>
      <c r="E91" s="100"/>
      <c r="F91" s="100"/>
      <c r="G91" s="100"/>
      <c r="H91" s="100"/>
    </row>
  </sheetData>
  <mergeCells count="17">
    <mergeCell ref="B86:B87"/>
    <mergeCell ref="E86:H86"/>
    <mergeCell ref="E88:H88"/>
    <mergeCell ref="E89:H89"/>
    <mergeCell ref="B3:H4"/>
    <mergeCell ref="E91:H91"/>
    <mergeCell ref="A5:H5"/>
    <mergeCell ref="A6:H6"/>
    <mergeCell ref="A7:A11"/>
    <mergeCell ref="B7:B10"/>
    <mergeCell ref="C7:C10"/>
    <mergeCell ref="D7:D10"/>
    <mergeCell ref="E7:E10"/>
    <mergeCell ref="F7:F10"/>
    <mergeCell ref="G7:H9"/>
    <mergeCell ref="B11:H11"/>
    <mergeCell ref="D84:G84"/>
  </mergeCells>
  <pageMargins left="0.39370078740157483" right="0.39370078740157483" top="0.59055118110236227" bottom="0.59055118110236227" header="0" footer="0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2022 (3)</vt:lpstr>
      <vt:lpstr>2022 (2)</vt:lpstr>
      <vt:lpstr>2022</vt:lpstr>
      <vt:lpstr>2021 полный</vt:lpstr>
      <vt:lpstr>2021 РИК под план</vt:lpstr>
    </vt:vector>
  </TitlesOfParts>
  <Company>КУП Петриковский райжилкомхоз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Инжнер ПТО</dc:creator>
  <cp:lastModifiedBy>Пользователь</cp:lastModifiedBy>
  <cp:lastPrinted>2022-02-09T04:37:50Z</cp:lastPrinted>
  <dcterms:created xsi:type="dcterms:W3CDTF">2018-11-05T07:45:49Z</dcterms:created>
  <dcterms:modified xsi:type="dcterms:W3CDTF">2022-02-25T05:57:25Z</dcterms:modified>
</cp:coreProperties>
</file>